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0"/>
  </bookViews>
  <sheets>
    <sheet name="подробная" sheetId="1" r:id="rId1"/>
  </sheets>
  <definedNames>
    <definedName name="_xlnm._FilterDatabase" localSheetId="0" hidden="1">'подробная'!$A$13:$P$90</definedName>
    <definedName name="_xlnm.Print_Titles" localSheetId="0">'подробная'!$13:$13</definedName>
    <definedName name="_xlnm.Print_Area" localSheetId="0">'подробная'!$A$1:$P$93</definedName>
  </definedNames>
  <calcPr fullCalcOnLoad="1"/>
</workbook>
</file>

<file path=xl/sharedStrings.xml><?xml version="1.0" encoding="utf-8"?>
<sst xmlns="http://schemas.openxmlformats.org/spreadsheetml/2006/main" count="160" uniqueCount="89">
  <si>
    <t xml:space="preserve">ВСЕГО объем финансирования капитального ремонта </t>
  </si>
  <si>
    <t>по МО</t>
  </si>
  <si>
    <t>тыс.руб.,</t>
  </si>
  <si>
    <t>в том числе за счет средств:</t>
  </si>
  <si>
    <r>
      <t xml:space="preserve"> - Фонда содействия реформированию ЖКХ:  </t>
    </r>
  </si>
  <si>
    <t>- бюджета муниципального образования</t>
  </si>
  <si>
    <t xml:space="preserve"> - ТСЖ, других кооперативов либо </t>
  </si>
  <si>
    <t>собственников помещений в МКД:</t>
  </si>
  <si>
    <t>тыс.руб.</t>
  </si>
  <si>
    <t>ПЕРЕЧЕНЬ МНОГОКВАРТИРНЫХ ДОМОВ,</t>
  </si>
  <si>
    <t>п.Ува, ул.Чапаева, 68</t>
  </si>
  <si>
    <t>п.Ува, ул.Ленина, 57</t>
  </si>
  <si>
    <t>с.Подмой, ул.Станционная, 2б</t>
  </si>
  <si>
    <t>п.Ува, ул.Первомайская, 85</t>
  </si>
  <si>
    <t>Итого по МО "Увинское"</t>
  </si>
  <si>
    <t>Ремонт крыши</t>
  </si>
  <si>
    <t xml:space="preserve">Ремонт системы отопления с установкой узла учёта </t>
  </si>
  <si>
    <t>Итого:</t>
  </si>
  <si>
    <t>п.Ува, ул.Курортная, 2</t>
  </si>
  <si>
    <t>п.Ува, ул.Советская, 31</t>
  </si>
  <si>
    <t>п.Ува, ул.Шолохова, 69</t>
  </si>
  <si>
    <t>Приложение 1</t>
  </si>
  <si>
    <t>№ п/п</t>
  </si>
  <si>
    <t>Адрес многоквартирного дома</t>
  </si>
  <si>
    <t>Год ввода в эксплуатацию</t>
  </si>
  <si>
    <t>Год последнего комплексного капитального ремонта</t>
  </si>
  <si>
    <t xml:space="preserve">Площадь помещений многоквартирного дома, кв.м. </t>
  </si>
  <si>
    <t xml:space="preserve">Удельная стоимость капитального ремонта, тыс.руб/кв.м общей площади помещений в МКД </t>
  </si>
  <si>
    <t>Предельная стоимость капитального ремонта.             тыс. руб./кв.м общей площади в МКД</t>
  </si>
  <si>
    <t xml:space="preserve">Общая площадь жилых и нежилых помещений </t>
  </si>
  <si>
    <t>в том числе жилых помещений</t>
  </si>
  <si>
    <t>Всего</t>
  </si>
  <si>
    <t>в том числе за счет средств</t>
  </si>
  <si>
    <t>Находящихся в собственности граждан</t>
  </si>
  <si>
    <t>Фонда содействия реформированию ЖКХ</t>
  </si>
  <si>
    <t>бюджета Удмуртской Республики</t>
  </si>
  <si>
    <t>бюджета муниципального образования</t>
  </si>
  <si>
    <t>ТСЖ, других кооперативов, собственников помещений в МКД</t>
  </si>
  <si>
    <t>не было</t>
  </si>
  <si>
    <t xml:space="preserve">Ремонт системы отопления </t>
  </si>
  <si>
    <t xml:space="preserve">ВСЕГО площадь жилых помещений </t>
  </si>
  <si>
    <t>ВСЕГО МКД с полным</t>
  </si>
  <si>
    <t>в МКД, которым планируется</t>
  </si>
  <si>
    <t xml:space="preserve">перечнем работ по </t>
  </si>
  <si>
    <t>предоставление финансовой</t>
  </si>
  <si>
    <r>
      <t xml:space="preserve">капитальному ремонту: </t>
    </r>
    <r>
      <rPr>
        <b/>
        <sz val="9"/>
        <rFont val="Times New Roman"/>
        <family val="1"/>
      </rPr>
      <t>0</t>
    </r>
  </si>
  <si>
    <t>Ремонт системы ХВС</t>
  </si>
  <si>
    <t>Ремонт системы ГВС</t>
  </si>
  <si>
    <t>Ремонт системы водоотведения</t>
  </si>
  <si>
    <t>Планируемый  перечень работ по капитальному ремонту</t>
  </si>
  <si>
    <t>Стоимость капитального ремонта, тыс. руб.</t>
  </si>
  <si>
    <t xml:space="preserve">поддержки: </t>
  </si>
  <si>
    <t>кв.м</t>
  </si>
  <si>
    <t xml:space="preserve">ВСЕГО МКД по муниципальному образованию </t>
  </si>
  <si>
    <t xml:space="preserve"> - бюджета Удмуртской Республики:</t>
  </si>
  <si>
    <t>п.Ува, ул.Зелёная,4</t>
  </si>
  <si>
    <t>п.Ува, ул.Калинина, 8</t>
  </si>
  <si>
    <t>п.Ува, ул.Калинина, 10</t>
  </si>
  <si>
    <t>Ремонт системы ГВС с установкой узла учета</t>
  </si>
  <si>
    <t>п.Ува, ул.Карла Маркса, 27</t>
  </si>
  <si>
    <t>п.Ува, пер Чкалова, 8</t>
  </si>
  <si>
    <t xml:space="preserve">не было </t>
  </si>
  <si>
    <t>Ремонт системы электроснабжения с установкой узла учёта</t>
  </si>
  <si>
    <t xml:space="preserve">Ремонт системы отопления  </t>
  </si>
  <si>
    <t>п.Ува, пер.Рабочий, 1а</t>
  </si>
  <si>
    <t>"Увинское"</t>
  </si>
  <si>
    <t>п.Ува, ул.Свердлова, 11</t>
  </si>
  <si>
    <t>к муниципальной адресной программе по проведению</t>
  </si>
  <si>
    <t xml:space="preserve">капитального ремонта многоквартирных домов в МО "Увинский район" </t>
  </si>
  <si>
    <t xml:space="preserve"> на 2010 год</t>
  </si>
  <si>
    <t>в отношении которых планируется предоставление финансовой поддержки в рамках муниципальной  адресной программы</t>
  </si>
  <si>
    <t xml:space="preserve"> капитального ремонта многоквартирных домов в муниципальном образовании "Увинский район" на 2010 год</t>
  </si>
  <si>
    <t>"Увинское" на капитальный ремонт</t>
  </si>
  <si>
    <t>которых планируется предоставление</t>
  </si>
  <si>
    <t>финансовой поддержки:</t>
  </si>
  <si>
    <t>Муниципальное образование "Увинское" (сельское поселение) Увинского района</t>
  </si>
  <si>
    <t>Ремонт системы ХВС с установкой узла учета</t>
  </si>
  <si>
    <t>Ремонт системы ХВС с установкой узла учёта</t>
  </si>
  <si>
    <t>Ремонт системы ГВС с установкой узла учёта</t>
  </si>
  <si>
    <t>этажность</t>
  </si>
  <si>
    <t>с.Подмой, ул.Станционная, 2а</t>
  </si>
  <si>
    <t>п.Ува, пер Чкалова, 2</t>
  </si>
  <si>
    <t>Ремонт системы отопления с установкой узла учёта</t>
  </si>
  <si>
    <t xml:space="preserve">Итого </t>
  </si>
  <si>
    <t>п.Ува, ул.Карла Маркса, 29</t>
  </si>
  <si>
    <t>Глава Администрации муниципального образования "Увинский район"</t>
  </si>
  <si>
    <t>А.Ф.Штумф</t>
  </si>
  <si>
    <t>СКИ</t>
  </si>
  <si>
    <t>МКП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</si>
</sst>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_(* #,##0.00_);_(* \(#,##0.00\);_(* \-??_);_(@_)"/>
    <numFmt numFmtId="167" formatCode="0.000"/>
    <numFmt numFmtId="168" formatCode="_(* #,##0.000_);_(* \(#,##0.000\);_(* \-??_);_(@_)"/>
    <numFmt numFmtId="169" formatCode="#,##0.0"/>
    <numFmt numFmtId="170" formatCode="#,##0.000"/>
    <numFmt numFmtId="171" formatCode="_(\$* #,##0.00_);_(\$* \(#,##0.00\);_(\$* \-??_);_(@_)"/>
    <numFmt numFmtId="172" formatCode="#,##0.0_р_."/>
    <numFmt numFmtId="173" formatCode="#,##0.000_р_.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#,##0.00_р_."/>
    <numFmt numFmtId="183" formatCode="#,##0.00000"/>
  </numFmts>
  <fonts count="5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/>
    </xf>
    <xf numFmtId="169" fontId="2" fillId="0" borderId="13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169" fontId="0" fillId="0" borderId="0" xfId="0" applyNumberFormat="1" applyFont="1" applyFill="1" applyAlignment="1">
      <alignment horizontal="center"/>
    </xf>
    <xf numFmtId="0" fontId="6" fillId="0" borderId="23" xfId="0" applyFont="1" applyFill="1" applyBorder="1" applyAlignment="1">
      <alignment horizontal="center" textRotation="90" wrapText="1"/>
    </xf>
    <xf numFmtId="169" fontId="6" fillId="0" borderId="23" xfId="0" applyNumberFormat="1" applyFont="1" applyFill="1" applyBorder="1" applyAlignment="1">
      <alignment horizontal="center" textRotation="90" wrapText="1"/>
    </xf>
    <xf numFmtId="0" fontId="10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169" fontId="6" fillId="0" borderId="14" xfId="0" applyNumberFormat="1" applyFont="1" applyFill="1" applyBorder="1" applyAlignment="1">
      <alignment horizontal="left" vertical="top"/>
    </xf>
    <xf numFmtId="169" fontId="6" fillId="0" borderId="15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169" fontId="6" fillId="0" borderId="24" xfId="0" applyNumberFormat="1" applyFont="1" applyFill="1" applyBorder="1" applyAlignment="1">
      <alignment horizontal="right" vertical="top"/>
    </xf>
    <xf numFmtId="169" fontId="4" fillId="0" borderId="0" xfId="0" applyNumberFormat="1" applyFont="1" applyFill="1" applyBorder="1" applyAlignment="1">
      <alignment horizontal="center" vertical="top"/>
    </xf>
    <xf numFmtId="169" fontId="6" fillId="0" borderId="24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169" fontId="6" fillId="0" borderId="25" xfId="0" applyNumberFormat="1" applyFont="1" applyFill="1" applyBorder="1" applyAlignment="1">
      <alignment horizontal="left" vertical="top"/>
    </xf>
    <xf numFmtId="169" fontId="4" fillId="0" borderId="19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vertical="top"/>
    </xf>
    <xf numFmtId="170" fontId="4" fillId="0" borderId="28" xfId="0" applyNumberFormat="1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left" wrapText="1"/>
    </xf>
    <xf numFmtId="169" fontId="6" fillId="0" borderId="28" xfId="0" applyNumberFormat="1" applyFont="1" applyFill="1" applyBorder="1" applyAlignment="1">
      <alignment horizontal="right" vertical="top"/>
    </xf>
    <xf numFmtId="0" fontId="6" fillId="0" borderId="29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" fillId="0" borderId="31" xfId="0" applyFont="1" applyFill="1" applyBorder="1" applyAlignment="1">
      <alignment horizontal="center" vertical="top" wrapText="1"/>
    </xf>
    <xf numFmtId="2" fontId="6" fillId="0" borderId="31" xfId="0" applyNumberFormat="1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top" wrapText="1"/>
    </xf>
    <xf numFmtId="2" fontId="6" fillId="0" borderId="33" xfId="0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top"/>
    </xf>
    <xf numFmtId="2" fontId="6" fillId="0" borderId="33" xfId="0" applyNumberFormat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2" fontId="6" fillId="0" borderId="35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31" xfId="0" applyNumberFormat="1" applyFont="1" applyFill="1" applyBorder="1" applyAlignment="1">
      <alignment horizontal="center" vertical="top"/>
    </xf>
    <xf numFmtId="0" fontId="6" fillId="0" borderId="36" xfId="0" applyFont="1" applyFill="1" applyBorder="1" applyAlignment="1">
      <alignment vertical="top"/>
    </xf>
    <xf numFmtId="0" fontId="6" fillId="0" borderId="37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170" fontId="4" fillId="0" borderId="28" xfId="0" applyNumberFormat="1" applyFont="1" applyFill="1" applyBorder="1" applyAlignment="1">
      <alignment horizontal="right" vertical="top"/>
    </xf>
    <xf numFmtId="0" fontId="6" fillId="0" borderId="38" xfId="0" applyFont="1" applyFill="1" applyBorder="1" applyAlignment="1">
      <alignment horizontal="left" vertical="top" wrapText="1"/>
    </xf>
    <xf numFmtId="2" fontId="4" fillId="0" borderId="32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169" fontId="4" fillId="0" borderId="28" xfId="0" applyNumberFormat="1" applyFont="1" applyFill="1" applyBorder="1" applyAlignment="1">
      <alignment horizontal="right" vertical="top"/>
    </xf>
    <xf numFmtId="167" fontId="4" fillId="0" borderId="26" xfId="0" applyNumberFormat="1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 wrapText="1"/>
    </xf>
    <xf numFmtId="2" fontId="6" fillId="0" borderId="38" xfId="0" applyNumberFormat="1" applyFont="1" applyFill="1" applyBorder="1" applyAlignment="1">
      <alignment horizontal="center" vertical="top" wrapText="1"/>
    </xf>
    <xf numFmtId="2" fontId="6" fillId="0" borderId="3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center" vertical="top"/>
    </xf>
    <xf numFmtId="2" fontId="6" fillId="0" borderId="32" xfId="0" applyNumberFormat="1" applyFont="1" applyFill="1" applyBorder="1" applyAlignment="1">
      <alignment horizontal="center" vertical="top"/>
    </xf>
    <xf numFmtId="170" fontId="6" fillId="0" borderId="23" xfId="0" applyNumberFormat="1" applyFont="1" applyFill="1" applyBorder="1" applyAlignment="1">
      <alignment horizontal="right" vertical="top" wrapText="1"/>
    </xf>
    <xf numFmtId="0" fontId="6" fillId="0" borderId="38" xfId="0" applyFont="1" applyFill="1" applyBorder="1" applyAlignment="1">
      <alignment horizontal="center" vertical="top" wrapText="1"/>
    </xf>
    <xf numFmtId="2" fontId="6" fillId="0" borderId="39" xfId="0" applyNumberFormat="1" applyFont="1" applyFill="1" applyBorder="1" applyAlignment="1">
      <alignment horizontal="center" vertical="top"/>
    </xf>
    <xf numFmtId="2" fontId="6" fillId="0" borderId="38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center" vertical="top"/>
    </xf>
    <xf numFmtId="2" fontId="6" fillId="0" borderId="35" xfId="0" applyNumberFormat="1" applyFont="1" applyFill="1" applyBorder="1" applyAlignment="1">
      <alignment horizontal="center" vertical="top"/>
    </xf>
    <xf numFmtId="170" fontId="0" fillId="0" borderId="40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169" fontId="4" fillId="0" borderId="28" xfId="0" applyNumberFormat="1" applyFont="1" applyFill="1" applyBorder="1" applyAlignment="1">
      <alignment horizontal="right"/>
    </xf>
    <xf numFmtId="170" fontId="4" fillId="0" borderId="28" xfId="0" applyNumberFormat="1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 wrapText="1"/>
    </xf>
    <xf numFmtId="3" fontId="9" fillId="0" borderId="33" xfId="0" applyNumberFormat="1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/>
    </xf>
    <xf numFmtId="170" fontId="0" fillId="0" borderId="26" xfId="0" applyNumberFormat="1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24" xfId="0" applyFont="1" applyFill="1" applyBorder="1" applyAlignment="1">
      <alignment vertical="top"/>
    </xf>
    <xf numFmtId="170" fontId="7" fillId="0" borderId="4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170" fontId="6" fillId="0" borderId="4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44" xfId="0" applyFont="1" applyFill="1" applyBorder="1" applyAlignment="1">
      <alignment vertical="top"/>
    </xf>
    <xf numFmtId="170" fontId="4" fillId="0" borderId="4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center"/>
    </xf>
    <xf numFmtId="0" fontId="6" fillId="0" borderId="26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wrapText="1"/>
    </xf>
    <xf numFmtId="170" fontId="4" fillId="0" borderId="23" xfId="0" applyNumberFormat="1" applyFont="1" applyFill="1" applyBorder="1" applyAlignment="1">
      <alignment horizontal="right" vertical="top" wrapText="1"/>
    </xf>
    <xf numFmtId="170" fontId="4" fillId="0" borderId="30" xfId="0" applyNumberFormat="1" applyFont="1" applyFill="1" applyBorder="1" applyAlignment="1">
      <alignment horizontal="right" vertical="top"/>
    </xf>
    <xf numFmtId="167" fontId="4" fillId="0" borderId="46" xfId="0" applyNumberFormat="1" applyFont="1" applyFill="1" applyBorder="1" applyAlignment="1">
      <alignment horizontal="center" vertical="top"/>
    </xf>
    <xf numFmtId="170" fontId="6" fillId="0" borderId="47" xfId="0" applyNumberFormat="1" applyFont="1" applyFill="1" applyBorder="1" applyAlignment="1">
      <alignment horizontal="right" vertical="top" wrapText="1"/>
    </xf>
    <xf numFmtId="170" fontId="0" fillId="0" borderId="47" xfId="0" applyNumberFormat="1" applyFont="1" applyFill="1" applyBorder="1" applyAlignment="1">
      <alignment horizontal="center" vertical="top"/>
    </xf>
    <xf numFmtId="170" fontId="6" fillId="0" borderId="28" xfId="0" applyNumberFormat="1" applyFont="1" applyFill="1" applyBorder="1" applyAlignment="1">
      <alignment horizontal="right" vertical="top"/>
    </xf>
    <xf numFmtId="167" fontId="6" fillId="0" borderId="26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2" fontId="6" fillId="0" borderId="48" xfId="0" applyNumberFormat="1" applyFont="1" applyFill="1" applyBorder="1" applyAlignment="1">
      <alignment horizontal="center" vertical="top"/>
    </xf>
    <xf numFmtId="2" fontId="6" fillId="0" borderId="36" xfId="0" applyNumberFormat="1" applyFont="1" applyFill="1" applyBorder="1" applyAlignment="1">
      <alignment horizontal="center" vertical="top"/>
    </xf>
    <xf numFmtId="2" fontId="6" fillId="0" borderId="29" xfId="0" applyNumberFormat="1" applyFont="1" applyFill="1" applyBorder="1" applyAlignment="1">
      <alignment horizontal="center" vertical="top"/>
    </xf>
    <xf numFmtId="2" fontId="6" fillId="0" borderId="30" xfId="0" applyNumberFormat="1" applyFont="1" applyFill="1" applyBorder="1" applyAlignment="1">
      <alignment horizontal="center" vertical="top"/>
    </xf>
    <xf numFmtId="2" fontId="6" fillId="0" borderId="49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right" vertical="top"/>
    </xf>
    <xf numFmtId="3" fontId="9" fillId="0" borderId="34" xfId="0" applyNumberFormat="1" applyFont="1" applyFill="1" applyBorder="1" applyAlignment="1">
      <alignment horizontal="center" wrapText="1"/>
    </xf>
    <xf numFmtId="2" fontId="6" fillId="0" borderId="33" xfId="0" applyNumberFormat="1" applyFont="1" applyFill="1" applyBorder="1" applyAlignment="1">
      <alignment horizontal="center" textRotation="90" wrapText="1"/>
    </xf>
    <xf numFmtId="0" fontId="2" fillId="0" borderId="25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wrapText="1"/>
    </xf>
    <xf numFmtId="1" fontId="9" fillId="0" borderId="28" xfId="0" applyNumberFormat="1" applyFont="1" applyFill="1" applyBorder="1" applyAlignment="1">
      <alignment horizontal="center" wrapText="1"/>
    </xf>
    <xf numFmtId="170" fontId="6" fillId="0" borderId="32" xfId="0" applyNumberFormat="1" applyFont="1" applyFill="1" applyBorder="1" applyAlignment="1">
      <alignment horizontal="right" vertical="top" wrapText="1"/>
    </xf>
    <xf numFmtId="169" fontId="14" fillId="0" borderId="0" xfId="0" applyNumberFormat="1" applyFont="1" applyFill="1" applyAlignment="1">
      <alignment/>
    </xf>
    <xf numFmtId="4" fontId="15" fillId="0" borderId="28" xfId="0" applyNumberFormat="1" applyFont="1" applyFill="1" applyBorder="1" applyAlignment="1">
      <alignment horizontal="right" vertical="top" wrapText="1"/>
    </xf>
    <xf numFmtId="4" fontId="16" fillId="0" borderId="28" xfId="0" applyNumberFormat="1" applyFont="1" applyFill="1" applyBorder="1" applyAlignment="1">
      <alignment horizontal="right" vertical="top" wrapText="1"/>
    </xf>
    <xf numFmtId="4" fontId="15" fillId="0" borderId="28" xfId="0" applyNumberFormat="1" applyFont="1" applyFill="1" applyBorder="1" applyAlignment="1">
      <alignment horizontal="right" vertical="top"/>
    </xf>
    <xf numFmtId="4" fontId="16" fillId="0" borderId="28" xfId="0" applyNumberFormat="1" applyFont="1" applyFill="1" applyBorder="1" applyAlignment="1">
      <alignment horizontal="right" vertical="top"/>
    </xf>
    <xf numFmtId="2" fontId="6" fillId="0" borderId="42" xfId="0" applyNumberFormat="1" applyFont="1" applyFill="1" applyBorder="1" applyAlignment="1">
      <alignment horizontal="center" vertical="top"/>
    </xf>
    <xf numFmtId="2" fontId="6" fillId="0" borderId="50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vertical="top"/>
    </xf>
    <xf numFmtId="169" fontId="15" fillId="0" borderId="28" xfId="0" applyNumberFormat="1" applyFont="1" applyBorder="1" applyAlignment="1">
      <alignment vertical="top" wrapText="1"/>
    </xf>
    <xf numFmtId="169" fontId="16" fillId="0" borderId="25" xfId="0" applyNumberFormat="1" applyFont="1" applyFill="1" applyBorder="1" applyAlignment="1">
      <alignment vertical="top" wrapText="1"/>
    </xf>
    <xf numFmtId="2" fontId="6" fillId="0" borderId="51" xfId="0" applyNumberFormat="1" applyFont="1" applyFill="1" applyBorder="1" applyAlignment="1">
      <alignment horizontal="center" vertical="top"/>
    </xf>
    <xf numFmtId="0" fontId="6" fillId="0" borderId="52" xfId="0" applyFont="1" applyFill="1" applyBorder="1" applyAlignment="1">
      <alignment vertical="top"/>
    </xf>
    <xf numFmtId="4" fontId="6" fillId="0" borderId="28" xfId="53" applyNumberFormat="1" applyFont="1" applyFill="1" applyBorder="1" applyAlignment="1">
      <alignment horizontal="right" vertical="top"/>
      <protection/>
    </xf>
    <xf numFmtId="4" fontId="4" fillId="0" borderId="28" xfId="53" applyNumberFormat="1" applyFont="1" applyFill="1" applyBorder="1" applyAlignment="1">
      <alignment horizontal="right" vertical="top"/>
      <protection/>
    </xf>
    <xf numFmtId="4" fontId="6" fillId="0" borderId="28" xfId="0" applyNumberFormat="1" applyFont="1" applyFill="1" applyBorder="1" applyAlignment="1">
      <alignment horizontal="right" vertical="top" wrapText="1"/>
    </xf>
    <xf numFmtId="4" fontId="6" fillId="0" borderId="41" xfId="0" applyNumberFormat="1" applyFont="1" applyFill="1" applyBorder="1" applyAlignment="1">
      <alignment horizontal="right" vertical="top" wrapText="1"/>
    </xf>
    <xf numFmtId="4" fontId="6" fillId="0" borderId="23" xfId="0" applyNumberFormat="1" applyFont="1" applyFill="1" applyBorder="1" applyAlignment="1">
      <alignment horizontal="right" vertical="top" wrapText="1"/>
    </xf>
    <xf numFmtId="4" fontId="4" fillId="0" borderId="28" xfId="0" applyNumberFormat="1" applyFont="1" applyFill="1" applyBorder="1" applyAlignment="1">
      <alignment horizontal="right" vertical="top" wrapText="1"/>
    </xf>
    <xf numFmtId="4" fontId="6" fillId="0" borderId="28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4" fontId="6" fillId="0" borderId="39" xfId="0" applyNumberFormat="1" applyFont="1" applyFill="1" applyBorder="1" applyAlignment="1">
      <alignment horizontal="right" vertical="top" wrapText="1"/>
    </xf>
    <xf numFmtId="4" fontId="6" fillId="0" borderId="32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4" fillId="0" borderId="30" xfId="0" applyNumberFormat="1" applyFont="1" applyFill="1" applyBorder="1" applyAlignment="1">
      <alignment horizontal="right" vertical="top"/>
    </xf>
    <xf numFmtId="0" fontId="6" fillId="0" borderId="49" xfId="0" applyFont="1" applyFill="1" applyBorder="1" applyAlignment="1">
      <alignment horizontal="center" textRotation="90" wrapText="1"/>
    </xf>
    <xf numFmtId="0" fontId="6" fillId="0" borderId="31" xfId="0" applyFont="1" applyFill="1" applyBorder="1" applyAlignment="1">
      <alignment horizontal="center" textRotation="90" wrapText="1"/>
    </xf>
    <xf numFmtId="0" fontId="6" fillId="0" borderId="2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2" fontId="6" fillId="0" borderId="53" xfId="0" applyNumberFormat="1" applyFont="1" applyFill="1" applyBorder="1" applyAlignment="1">
      <alignment horizontal="center" wrapText="1"/>
    </xf>
    <xf numFmtId="2" fontId="6" fillId="0" borderId="41" xfId="0" applyNumberFormat="1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top" textRotation="90" wrapText="1"/>
    </xf>
    <xf numFmtId="0" fontId="6" fillId="0" borderId="52" xfId="0" applyFont="1" applyFill="1" applyBorder="1" applyAlignment="1">
      <alignment horizontal="center" vertical="top" textRotation="90" wrapText="1"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0" fontId="6" fillId="0" borderId="32" xfId="0" applyFont="1" applyFill="1" applyBorder="1" applyAlignment="1">
      <alignment horizontal="center" textRotation="90" wrapText="1"/>
    </xf>
    <xf numFmtId="0" fontId="3" fillId="0" borderId="57" xfId="0" applyFont="1" applyFill="1" applyBorder="1" applyAlignment="1">
      <alignment horizontal="left" textRotation="90" wrapText="1"/>
    </xf>
    <xf numFmtId="0" fontId="3" fillId="0" borderId="51" xfId="0" applyFont="1" applyFill="1" applyBorder="1" applyAlignment="1">
      <alignment horizontal="left" textRotation="90" wrapText="1"/>
    </xf>
    <xf numFmtId="0" fontId="3" fillId="0" borderId="50" xfId="0" applyFont="1" applyFill="1" applyBorder="1" applyAlignment="1">
      <alignment horizontal="left" textRotation="90" wrapText="1"/>
    </xf>
    <xf numFmtId="169" fontId="6" fillId="0" borderId="33" xfId="0" applyNumberFormat="1" applyFont="1" applyFill="1" applyBorder="1" applyAlignment="1">
      <alignment horizontal="center" textRotation="90" wrapText="1"/>
    </xf>
    <xf numFmtId="169" fontId="6" fillId="0" borderId="32" xfId="0" applyNumberFormat="1" applyFont="1" applyFill="1" applyBorder="1" applyAlignment="1">
      <alignment horizontal="center" textRotation="90" wrapText="1"/>
    </xf>
    <xf numFmtId="0" fontId="6" fillId="0" borderId="33" xfId="0" applyFont="1" applyFill="1" applyBorder="1" applyAlignment="1">
      <alignment horizontal="center" textRotation="90" wrapText="1"/>
    </xf>
    <xf numFmtId="0" fontId="6" fillId="0" borderId="5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2" fontId="6" fillId="0" borderId="33" xfId="0" applyNumberFormat="1" applyFont="1" applyFill="1" applyBorder="1" applyAlignment="1">
      <alignment horizontal="center" vertical="top"/>
    </xf>
    <xf numFmtId="2" fontId="6" fillId="0" borderId="32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Normal="99" zoomScaleSheetLayoutView="100" zoomScalePageLayoutView="0" workbookViewId="0" topLeftCell="A68">
      <selection activeCell="O91" sqref="O91"/>
    </sheetView>
  </sheetViews>
  <sheetFormatPr defaultColWidth="9.140625" defaultRowHeight="12.75"/>
  <cols>
    <col min="1" max="1" width="4.57421875" style="31" customWidth="1"/>
    <col min="2" max="2" width="16.57421875" style="26" customWidth="1"/>
    <col min="3" max="3" width="5.28125" style="27" customWidth="1"/>
    <col min="4" max="4" width="6.28125" style="76" customWidth="1"/>
    <col min="5" max="5" width="2.7109375" style="27" customWidth="1"/>
    <col min="6" max="6" width="11.140625" style="27" customWidth="1"/>
    <col min="7" max="7" width="10.421875" style="28" customWidth="1"/>
    <col min="8" max="8" width="10.140625" style="28" customWidth="1"/>
    <col min="9" max="9" width="20.7109375" style="29" customWidth="1"/>
    <col min="10" max="10" width="11.00390625" style="30" customWidth="1"/>
    <col min="11" max="11" width="10.421875" style="27" customWidth="1"/>
    <col min="12" max="12" width="8.421875" style="27" customWidth="1"/>
    <col min="13" max="13" width="8.28125" style="27" customWidth="1"/>
    <col min="14" max="14" width="9.00390625" style="32" customWidth="1"/>
    <col min="15" max="15" width="6.7109375" style="27" customWidth="1"/>
    <col min="16" max="16" width="5.421875" style="27" customWidth="1"/>
    <col min="17" max="16384" width="9.140625" style="27" customWidth="1"/>
  </cols>
  <sheetData>
    <row r="1" spans="1:16" ht="12.75">
      <c r="A1" s="81"/>
      <c r="D1" s="27"/>
      <c r="K1" s="200" t="s">
        <v>21</v>
      </c>
      <c r="L1" s="200"/>
      <c r="M1" s="200"/>
      <c r="N1" s="200"/>
      <c r="O1" s="200"/>
      <c r="P1" s="200"/>
    </row>
    <row r="2" spans="1:16" ht="12.75">
      <c r="A2" s="81"/>
      <c r="D2" s="27"/>
      <c r="I2" s="200" t="s">
        <v>67</v>
      </c>
      <c r="J2" s="200"/>
      <c r="K2" s="200"/>
      <c r="L2" s="200"/>
      <c r="M2" s="200"/>
      <c r="N2" s="200"/>
      <c r="O2" s="200"/>
      <c r="P2" s="200"/>
    </row>
    <row r="3" spans="4:16" ht="12.75">
      <c r="D3" s="27"/>
      <c r="I3" s="200" t="s">
        <v>68</v>
      </c>
      <c r="J3" s="200"/>
      <c r="K3" s="200"/>
      <c r="L3" s="200"/>
      <c r="M3" s="200"/>
      <c r="N3" s="200"/>
      <c r="O3" s="200"/>
      <c r="P3" s="200"/>
    </row>
    <row r="4" spans="4:16" ht="12.75">
      <c r="D4" s="27"/>
      <c r="K4" s="200" t="s">
        <v>69</v>
      </c>
      <c r="L4" s="200"/>
      <c r="M4" s="200"/>
      <c r="N4" s="200"/>
      <c r="O4" s="200"/>
      <c r="P4" s="200"/>
    </row>
    <row r="5" spans="11:16" ht="12.75">
      <c r="K5" s="200"/>
      <c r="L5" s="200"/>
      <c r="M5" s="200"/>
      <c r="N5" s="200"/>
      <c r="O5" s="200"/>
      <c r="P5" s="200"/>
    </row>
    <row r="6" spans="1:16" ht="12.75">
      <c r="A6" s="201" t="s">
        <v>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ht="12.75">
      <c r="A7" s="201" t="s">
        <v>70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ht="12.75">
      <c r="A8" s="201" t="s">
        <v>71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ht="15" customHeight="1"/>
    <row r="10" spans="1:16" ht="24.75" customHeight="1">
      <c r="A10" s="202" t="s">
        <v>22</v>
      </c>
      <c r="B10" s="188" t="s">
        <v>23</v>
      </c>
      <c r="C10" s="188" t="s">
        <v>24</v>
      </c>
      <c r="D10" s="188" t="s">
        <v>25</v>
      </c>
      <c r="E10" s="188" t="s">
        <v>79</v>
      </c>
      <c r="F10" s="197" t="s">
        <v>26</v>
      </c>
      <c r="G10" s="198"/>
      <c r="H10" s="199"/>
      <c r="I10" s="188" t="s">
        <v>49</v>
      </c>
      <c r="J10" s="197" t="s">
        <v>50</v>
      </c>
      <c r="K10" s="198"/>
      <c r="L10" s="198"/>
      <c r="M10" s="198"/>
      <c r="N10" s="199"/>
      <c r="O10" s="188" t="s">
        <v>27</v>
      </c>
      <c r="P10" s="207" t="s">
        <v>28</v>
      </c>
    </row>
    <row r="11" spans="1:16" ht="12.75">
      <c r="A11" s="203"/>
      <c r="B11" s="189"/>
      <c r="C11" s="189"/>
      <c r="D11" s="189"/>
      <c r="E11" s="189"/>
      <c r="F11" s="212" t="s">
        <v>29</v>
      </c>
      <c r="G11" s="195" t="s">
        <v>30</v>
      </c>
      <c r="H11" s="196"/>
      <c r="I11" s="189"/>
      <c r="J11" s="210" t="s">
        <v>31</v>
      </c>
      <c r="K11" s="213" t="s">
        <v>32</v>
      </c>
      <c r="L11" s="214"/>
      <c r="M11" s="214"/>
      <c r="N11" s="215"/>
      <c r="O11" s="189"/>
      <c r="P11" s="208"/>
    </row>
    <row r="12" spans="1:16" ht="150">
      <c r="A12" s="203"/>
      <c r="B12" s="189"/>
      <c r="C12" s="189"/>
      <c r="D12" s="189"/>
      <c r="E12" s="189"/>
      <c r="F12" s="189"/>
      <c r="G12" s="155" t="s">
        <v>31</v>
      </c>
      <c r="H12" s="155" t="s">
        <v>33</v>
      </c>
      <c r="I12" s="189"/>
      <c r="J12" s="211"/>
      <c r="K12" s="33" t="s">
        <v>34</v>
      </c>
      <c r="L12" s="33" t="s">
        <v>35</v>
      </c>
      <c r="M12" s="33" t="s">
        <v>36</v>
      </c>
      <c r="N12" s="34" t="s">
        <v>37</v>
      </c>
      <c r="O12" s="206"/>
      <c r="P12" s="209"/>
    </row>
    <row r="13" spans="1:16" s="35" customFormat="1" ht="12">
      <c r="A13" s="157">
        <v>1</v>
      </c>
      <c r="B13" s="158">
        <v>2</v>
      </c>
      <c r="C13" s="158">
        <v>3</v>
      </c>
      <c r="D13" s="159">
        <v>4</v>
      </c>
      <c r="E13" s="158">
        <v>5</v>
      </c>
      <c r="F13" s="158">
        <v>6</v>
      </c>
      <c r="G13" s="160">
        <v>7</v>
      </c>
      <c r="H13" s="160">
        <v>8</v>
      </c>
      <c r="I13" s="158">
        <v>9</v>
      </c>
      <c r="J13" s="154">
        <v>10</v>
      </c>
      <c r="K13" s="105">
        <v>11</v>
      </c>
      <c r="L13" s="105">
        <v>12</v>
      </c>
      <c r="M13" s="105">
        <v>13</v>
      </c>
      <c r="N13" s="106">
        <v>14</v>
      </c>
      <c r="O13" s="105">
        <v>15</v>
      </c>
      <c r="P13" s="107">
        <v>16</v>
      </c>
    </row>
    <row r="14" spans="1:16" ht="12.75">
      <c r="A14" s="156"/>
      <c r="B14" s="204" t="s">
        <v>75</v>
      </c>
      <c r="C14" s="205"/>
      <c r="D14" s="205"/>
      <c r="E14" s="205"/>
      <c r="F14" s="205"/>
      <c r="G14" s="205"/>
      <c r="H14" s="205"/>
      <c r="I14" s="205"/>
      <c r="J14" s="17"/>
      <c r="K14" s="11"/>
      <c r="L14" s="11"/>
      <c r="M14" s="11"/>
      <c r="N14" s="17"/>
      <c r="O14" s="11"/>
      <c r="P14" s="54"/>
    </row>
    <row r="15" spans="1:16" ht="24">
      <c r="A15" s="73">
        <v>1</v>
      </c>
      <c r="B15" s="66" t="s">
        <v>18</v>
      </c>
      <c r="C15" s="64">
        <v>1989</v>
      </c>
      <c r="D15" s="64" t="s">
        <v>38</v>
      </c>
      <c r="E15" s="64">
        <v>3</v>
      </c>
      <c r="F15" s="65">
        <v>1309.9</v>
      </c>
      <c r="G15" s="65">
        <v>1309.9</v>
      </c>
      <c r="H15" s="70">
        <v>1309.9</v>
      </c>
      <c r="I15" s="74" t="s">
        <v>77</v>
      </c>
      <c r="J15" s="177">
        <v>294.2</v>
      </c>
      <c r="K15" s="178">
        <v>257</v>
      </c>
      <c r="L15" s="179">
        <v>11.3</v>
      </c>
      <c r="M15" s="179">
        <v>11.2</v>
      </c>
      <c r="N15" s="179">
        <v>14.7</v>
      </c>
      <c r="O15" s="92">
        <v>0.225</v>
      </c>
      <c r="P15" s="99"/>
    </row>
    <row r="16" spans="1:16" ht="24">
      <c r="A16" s="59"/>
      <c r="B16" s="96"/>
      <c r="C16" s="61"/>
      <c r="D16" s="61"/>
      <c r="E16" s="61"/>
      <c r="F16" s="62"/>
      <c r="G16" s="62"/>
      <c r="H16" s="71"/>
      <c r="I16" s="74" t="s">
        <v>58</v>
      </c>
      <c r="J16" s="177">
        <v>278</v>
      </c>
      <c r="K16" s="178">
        <v>242.8</v>
      </c>
      <c r="L16" s="179">
        <v>10.7</v>
      </c>
      <c r="M16" s="179">
        <v>10.6</v>
      </c>
      <c r="N16" s="179">
        <v>13.9</v>
      </c>
      <c r="O16" s="92">
        <v>0.212</v>
      </c>
      <c r="P16" s="99"/>
    </row>
    <row r="17" spans="1:16" ht="36">
      <c r="A17" s="59"/>
      <c r="B17" s="96"/>
      <c r="C17" s="61"/>
      <c r="D17" s="61"/>
      <c r="E17" s="61"/>
      <c r="F17" s="62"/>
      <c r="G17" s="62"/>
      <c r="H17" s="71"/>
      <c r="I17" s="74" t="s">
        <v>62</v>
      </c>
      <c r="J17" s="177">
        <v>575</v>
      </c>
      <c r="K17" s="178">
        <v>502.3</v>
      </c>
      <c r="L17" s="179">
        <v>22.1</v>
      </c>
      <c r="M17" s="179">
        <v>21.8</v>
      </c>
      <c r="N17" s="179">
        <v>28.8</v>
      </c>
      <c r="O17" s="92">
        <v>0.439</v>
      </c>
      <c r="P17" s="99"/>
    </row>
    <row r="18" spans="1:16" ht="12.75">
      <c r="A18" s="59"/>
      <c r="B18" s="96"/>
      <c r="C18" s="61"/>
      <c r="D18" s="61"/>
      <c r="E18" s="61"/>
      <c r="F18" s="62"/>
      <c r="G18" s="62"/>
      <c r="H18" s="71"/>
      <c r="I18" s="74" t="s">
        <v>15</v>
      </c>
      <c r="J18" s="177">
        <v>1282.4</v>
      </c>
      <c r="K18" s="178">
        <v>1120.2</v>
      </c>
      <c r="L18" s="179">
        <v>49.4</v>
      </c>
      <c r="M18" s="179">
        <v>48.7</v>
      </c>
      <c r="N18" s="179">
        <v>64.1</v>
      </c>
      <c r="O18" s="92">
        <v>0.979</v>
      </c>
      <c r="P18" s="99"/>
    </row>
    <row r="19" spans="1:16" ht="12.75">
      <c r="A19" s="60"/>
      <c r="B19" s="78"/>
      <c r="C19" s="84"/>
      <c r="D19" s="93"/>
      <c r="E19" s="84"/>
      <c r="F19" s="85"/>
      <c r="G19" s="86"/>
      <c r="H19" s="85"/>
      <c r="I19" s="100" t="s">
        <v>17</v>
      </c>
      <c r="J19" s="180">
        <f aca="true" t="shared" si="0" ref="J19:O19">SUM(J15:J18)</f>
        <v>2429.6000000000004</v>
      </c>
      <c r="K19" s="180">
        <f t="shared" si="0"/>
        <v>2122.3</v>
      </c>
      <c r="L19" s="180">
        <f t="shared" si="0"/>
        <v>93.5</v>
      </c>
      <c r="M19" s="180">
        <f t="shared" si="0"/>
        <v>92.3</v>
      </c>
      <c r="N19" s="180">
        <f t="shared" si="0"/>
        <v>121.5</v>
      </c>
      <c r="O19" s="56">
        <f t="shared" si="0"/>
        <v>1.855</v>
      </c>
      <c r="P19" s="83">
        <v>5.8</v>
      </c>
    </row>
    <row r="20" spans="1:16" ht="24">
      <c r="A20" s="59">
        <v>2</v>
      </c>
      <c r="B20" s="66" t="s">
        <v>10</v>
      </c>
      <c r="C20" s="64">
        <v>1979</v>
      </c>
      <c r="D20" s="64" t="s">
        <v>38</v>
      </c>
      <c r="E20" s="64">
        <v>3</v>
      </c>
      <c r="F20" s="65">
        <v>1117.1</v>
      </c>
      <c r="G20" s="65">
        <v>1117.1</v>
      </c>
      <c r="H20" s="70">
        <v>1117.1</v>
      </c>
      <c r="I20" s="74" t="s">
        <v>15</v>
      </c>
      <c r="J20" s="177">
        <v>344.5</v>
      </c>
      <c r="K20" s="178">
        <f>J20-N20-M20-L20</f>
        <v>300.92936249999997</v>
      </c>
      <c r="L20" s="179">
        <f>(J20-N20)*0.0405</f>
        <v>13.2546375</v>
      </c>
      <c r="M20" s="179">
        <f>(J20-N20)*0.04</f>
        <v>13.091</v>
      </c>
      <c r="N20" s="179">
        <f>J20*0.05</f>
        <v>17.225</v>
      </c>
      <c r="O20" s="92">
        <f>J20/F20</f>
        <v>0.30838778981290843</v>
      </c>
      <c r="P20" s="99"/>
    </row>
    <row r="21" spans="1:16" ht="12.75">
      <c r="A21" s="60"/>
      <c r="B21" s="78"/>
      <c r="C21" s="84"/>
      <c r="D21" s="93"/>
      <c r="E21" s="84"/>
      <c r="F21" s="85"/>
      <c r="G21" s="86"/>
      <c r="H21" s="85"/>
      <c r="I21" s="100" t="s">
        <v>17</v>
      </c>
      <c r="J21" s="180">
        <f aca="true" t="shared" si="1" ref="J21:O21">SUM(J20:J20)</f>
        <v>344.5</v>
      </c>
      <c r="K21" s="180">
        <f t="shared" si="1"/>
        <v>300.92936249999997</v>
      </c>
      <c r="L21" s="180">
        <f t="shared" si="1"/>
        <v>13.2546375</v>
      </c>
      <c r="M21" s="180">
        <f t="shared" si="1"/>
        <v>13.091</v>
      </c>
      <c r="N21" s="180">
        <f t="shared" si="1"/>
        <v>17.225</v>
      </c>
      <c r="O21" s="56">
        <f t="shared" si="1"/>
        <v>0.30838778981290843</v>
      </c>
      <c r="P21" s="83">
        <v>5.8</v>
      </c>
    </row>
    <row r="22" spans="1:16" ht="24">
      <c r="A22" s="73">
        <v>3</v>
      </c>
      <c r="B22" s="66" t="s">
        <v>19</v>
      </c>
      <c r="C22" s="64">
        <v>1982</v>
      </c>
      <c r="D22" s="64" t="s">
        <v>38</v>
      </c>
      <c r="E22" s="64">
        <v>5</v>
      </c>
      <c r="F22" s="65">
        <v>3077.1</v>
      </c>
      <c r="G22" s="65">
        <v>3077.1</v>
      </c>
      <c r="H22" s="70">
        <v>2951</v>
      </c>
      <c r="I22" s="74" t="s">
        <v>15</v>
      </c>
      <c r="J22" s="163">
        <v>560.69</v>
      </c>
      <c r="K22" s="163">
        <v>489.78</v>
      </c>
      <c r="L22" s="179">
        <f>(J22-N22)*0.0405</f>
        <v>21.572547750000005</v>
      </c>
      <c r="M22" s="179">
        <f>(J22-N22)*0.04</f>
        <v>21.306220000000003</v>
      </c>
      <c r="N22" s="179">
        <f>J22*0.05</f>
        <v>28.034500000000005</v>
      </c>
      <c r="O22" s="92">
        <v>0.182</v>
      </c>
      <c r="P22" s="99"/>
    </row>
    <row r="23" spans="1:16" ht="35.25" customHeight="1">
      <c r="A23" s="59"/>
      <c r="B23" s="96"/>
      <c r="C23" s="61"/>
      <c r="D23" s="61"/>
      <c r="E23" s="61"/>
      <c r="F23" s="62"/>
      <c r="G23" s="62"/>
      <c r="H23" s="71"/>
      <c r="I23" s="74" t="s">
        <v>16</v>
      </c>
      <c r="J23" s="163">
        <v>1064.5</v>
      </c>
      <c r="K23" s="163">
        <v>929.87</v>
      </c>
      <c r="L23" s="179">
        <f>(J23-N23)*0.0405</f>
        <v>40.95684</v>
      </c>
      <c r="M23" s="179">
        <f>(J23-N23)*0.04</f>
        <v>40.4512</v>
      </c>
      <c r="N23" s="179">
        <v>53.22</v>
      </c>
      <c r="O23" s="92">
        <v>0.346</v>
      </c>
      <c r="P23" s="99"/>
    </row>
    <row r="24" spans="1:16" ht="24">
      <c r="A24" s="59"/>
      <c r="B24" s="96"/>
      <c r="C24" s="61"/>
      <c r="D24" s="61"/>
      <c r="E24" s="61"/>
      <c r="F24" s="62"/>
      <c r="G24" s="62"/>
      <c r="H24" s="71"/>
      <c r="I24" s="74" t="s">
        <v>77</v>
      </c>
      <c r="J24" s="163">
        <v>270</v>
      </c>
      <c r="K24" s="163">
        <v>235.66</v>
      </c>
      <c r="L24" s="179">
        <v>10.49</v>
      </c>
      <c r="M24" s="179">
        <v>10.27</v>
      </c>
      <c r="N24" s="179">
        <v>13.58</v>
      </c>
      <c r="O24" s="92">
        <v>0.088</v>
      </c>
      <c r="P24" s="99"/>
    </row>
    <row r="25" spans="1:16" ht="24">
      <c r="A25" s="59"/>
      <c r="B25" s="96"/>
      <c r="C25" s="61"/>
      <c r="D25" s="61"/>
      <c r="E25" s="61"/>
      <c r="F25" s="62"/>
      <c r="G25" s="62"/>
      <c r="H25" s="71"/>
      <c r="I25" s="74" t="s">
        <v>58</v>
      </c>
      <c r="J25" s="163">
        <v>642.4</v>
      </c>
      <c r="K25" s="163">
        <v>561.16</v>
      </c>
      <c r="L25" s="179">
        <f>(J25-N25)*0.0405</f>
        <v>24.716745</v>
      </c>
      <c r="M25" s="179">
        <f>(J25-N25)*0.04</f>
        <v>24.4116</v>
      </c>
      <c r="N25" s="179">
        <v>32.11</v>
      </c>
      <c r="O25" s="92">
        <v>0.209</v>
      </c>
      <c r="P25" s="99"/>
    </row>
    <row r="26" spans="1:16" ht="24">
      <c r="A26" s="59"/>
      <c r="B26" s="96"/>
      <c r="C26" s="61"/>
      <c r="D26" s="61"/>
      <c r="E26" s="61"/>
      <c r="F26" s="62"/>
      <c r="G26" s="62"/>
      <c r="H26" s="71"/>
      <c r="I26" s="57" t="s">
        <v>48</v>
      </c>
      <c r="J26" s="163">
        <v>225.21</v>
      </c>
      <c r="K26" s="163">
        <v>196.73</v>
      </c>
      <c r="L26" s="179">
        <v>8.66</v>
      </c>
      <c r="M26" s="179">
        <f>(J26-N26)*0.04</f>
        <v>8.55798</v>
      </c>
      <c r="N26" s="179">
        <f>J26*0.05</f>
        <v>11.2605</v>
      </c>
      <c r="O26" s="92">
        <v>0.073</v>
      </c>
      <c r="P26" s="99"/>
    </row>
    <row r="27" spans="1:16" ht="12.75">
      <c r="A27" s="60"/>
      <c r="B27" s="78"/>
      <c r="C27" s="84"/>
      <c r="D27" s="93"/>
      <c r="E27" s="84"/>
      <c r="F27" s="85"/>
      <c r="G27" s="86"/>
      <c r="H27" s="85"/>
      <c r="I27" s="100" t="s">
        <v>17</v>
      </c>
      <c r="J27" s="164">
        <f>SUM(J22:J26)</f>
        <v>2762.8</v>
      </c>
      <c r="K27" s="164">
        <v>2413.3</v>
      </c>
      <c r="L27" s="180">
        <v>106.4</v>
      </c>
      <c r="M27" s="180">
        <v>105</v>
      </c>
      <c r="N27" s="180">
        <v>138.1</v>
      </c>
      <c r="O27" s="56">
        <f>J27/F22</f>
        <v>0.8978583731435443</v>
      </c>
      <c r="P27" s="83">
        <v>5.8</v>
      </c>
    </row>
    <row r="28" spans="1:16" ht="24">
      <c r="A28" s="73">
        <v>4</v>
      </c>
      <c r="B28" s="66" t="s">
        <v>11</v>
      </c>
      <c r="C28" s="67">
        <v>1973</v>
      </c>
      <c r="D28" s="64" t="s">
        <v>38</v>
      </c>
      <c r="E28" s="67">
        <v>2</v>
      </c>
      <c r="F28" s="68">
        <v>764.6</v>
      </c>
      <c r="G28" s="68">
        <v>764.6</v>
      </c>
      <c r="H28" s="98">
        <v>764.6</v>
      </c>
      <c r="I28" s="74" t="s">
        <v>15</v>
      </c>
      <c r="J28" s="181">
        <v>2060</v>
      </c>
      <c r="K28" s="178">
        <v>1799.4</v>
      </c>
      <c r="L28" s="179">
        <v>79.3</v>
      </c>
      <c r="M28" s="179">
        <v>78.3</v>
      </c>
      <c r="N28" s="179">
        <v>103</v>
      </c>
      <c r="O28" s="92">
        <f>J28/F28</f>
        <v>2.6942191995814806</v>
      </c>
      <c r="P28" s="99"/>
    </row>
    <row r="29" spans="1:16" ht="12.75">
      <c r="A29" s="60"/>
      <c r="B29" s="78"/>
      <c r="C29" s="90"/>
      <c r="D29" s="97"/>
      <c r="E29" s="90"/>
      <c r="F29" s="95"/>
      <c r="G29" s="91"/>
      <c r="H29" s="95"/>
      <c r="I29" s="100" t="s">
        <v>17</v>
      </c>
      <c r="J29" s="182">
        <f aca="true" t="shared" si="2" ref="J29:O29">SUM(J28:J28)</f>
        <v>2060</v>
      </c>
      <c r="K29" s="182">
        <f>SUM(K28)</f>
        <v>1799.4</v>
      </c>
      <c r="L29" s="182">
        <f t="shared" si="2"/>
        <v>79.3</v>
      </c>
      <c r="M29" s="182">
        <f t="shared" si="2"/>
        <v>78.3</v>
      </c>
      <c r="N29" s="182">
        <f t="shared" si="2"/>
        <v>103</v>
      </c>
      <c r="O29" s="77">
        <f t="shared" si="2"/>
        <v>2.6942191995814806</v>
      </c>
      <c r="P29" s="83">
        <v>5.8</v>
      </c>
    </row>
    <row r="30" spans="1:16" ht="24">
      <c r="A30" s="59">
        <v>5</v>
      </c>
      <c r="B30" s="66" t="s">
        <v>12</v>
      </c>
      <c r="C30" s="67">
        <v>1978</v>
      </c>
      <c r="D30" s="64" t="s">
        <v>38</v>
      </c>
      <c r="E30" s="67">
        <v>2</v>
      </c>
      <c r="F30" s="68">
        <v>712.5</v>
      </c>
      <c r="G30" s="68">
        <v>712.5</v>
      </c>
      <c r="H30" s="98">
        <v>622</v>
      </c>
      <c r="I30" s="74" t="s">
        <v>15</v>
      </c>
      <c r="J30" s="181">
        <v>911</v>
      </c>
      <c r="K30" s="178">
        <v>795.9</v>
      </c>
      <c r="L30" s="179">
        <v>35</v>
      </c>
      <c r="M30" s="179">
        <v>34.6</v>
      </c>
      <c r="N30" s="179">
        <v>45.5</v>
      </c>
      <c r="O30" s="92">
        <f>J30/F30</f>
        <v>1.27859649122807</v>
      </c>
      <c r="P30" s="99"/>
    </row>
    <row r="31" spans="1:16" ht="12.75">
      <c r="A31" s="60"/>
      <c r="B31" s="78"/>
      <c r="C31" s="90"/>
      <c r="D31" s="93"/>
      <c r="E31" s="90"/>
      <c r="F31" s="95"/>
      <c r="G31" s="91"/>
      <c r="H31" s="95"/>
      <c r="I31" s="100" t="s">
        <v>17</v>
      </c>
      <c r="J31" s="182">
        <f aca="true" t="shared" si="3" ref="J31:O31">SUM(J30:J30)</f>
        <v>911</v>
      </c>
      <c r="K31" s="182">
        <f t="shared" si="3"/>
        <v>795.9</v>
      </c>
      <c r="L31" s="182">
        <f t="shared" si="3"/>
        <v>35</v>
      </c>
      <c r="M31" s="182">
        <f t="shared" si="3"/>
        <v>34.6</v>
      </c>
      <c r="N31" s="182">
        <f t="shared" si="3"/>
        <v>45.5</v>
      </c>
      <c r="O31" s="77">
        <f t="shared" si="3"/>
        <v>1.27859649122807</v>
      </c>
      <c r="P31" s="83">
        <v>5.8</v>
      </c>
    </row>
    <row r="32" spans="1:16" ht="24">
      <c r="A32" s="59">
        <v>6</v>
      </c>
      <c r="B32" s="66" t="s">
        <v>13</v>
      </c>
      <c r="C32" s="67">
        <v>1963</v>
      </c>
      <c r="D32" s="64" t="s">
        <v>38</v>
      </c>
      <c r="E32" s="67">
        <v>2</v>
      </c>
      <c r="F32" s="68">
        <v>267.5</v>
      </c>
      <c r="G32" s="68">
        <v>267.5</v>
      </c>
      <c r="H32" s="98">
        <v>236.2</v>
      </c>
      <c r="I32" s="74" t="s">
        <v>15</v>
      </c>
      <c r="J32" s="181">
        <v>577.7</v>
      </c>
      <c r="K32" s="178">
        <v>504.6</v>
      </c>
      <c r="L32" s="179">
        <v>22.2</v>
      </c>
      <c r="M32" s="179">
        <v>22</v>
      </c>
      <c r="N32" s="179">
        <v>28.9</v>
      </c>
      <c r="O32" s="92">
        <f>ROUND(J32/F32,3)</f>
        <v>2.16</v>
      </c>
      <c r="P32" s="99"/>
    </row>
    <row r="33" spans="1:16" ht="12.75">
      <c r="A33" s="59"/>
      <c r="B33" s="78"/>
      <c r="C33" s="90"/>
      <c r="D33" s="93"/>
      <c r="E33" s="90"/>
      <c r="F33" s="95"/>
      <c r="G33" s="91"/>
      <c r="H33" s="95"/>
      <c r="I33" s="100" t="s">
        <v>17</v>
      </c>
      <c r="J33" s="182">
        <v>577.7</v>
      </c>
      <c r="K33" s="182">
        <f>SUM(K32:K32)</f>
        <v>504.6</v>
      </c>
      <c r="L33" s="182">
        <f>SUM(L32:L32)</f>
        <v>22.2</v>
      </c>
      <c r="M33" s="182">
        <f>SUM(M32:M32)</f>
        <v>22</v>
      </c>
      <c r="N33" s="182">
        <v>28.9</v>
      </c>
      <c r="O33" s="77">
        <f>SUM(O32:O32)</f>
        <v>2.16</v>
      </c>
      <c r="P33" s="83">
        <v>5.8</v>
      </c>
    </row>
    <row r="34" spans="1:16" ht="24">
      <c r="A34" s="73">
        <v>7</v>
      </c>
      <c r="B34" s="108" t="s">
        <v>66</v>
      </c>
      <c r="C34" s="69">
        <v>1972</v>
      </c>
      <c r="D34" s="64" t="s">
        <v>38</v>
      </c>
      <c r="E34" s="69">
        <v>2</v>
      </c>
      <c r="F34" s="110">
        <v>341.1</v>
      </c>
      <c r="G34" s="72">
        <v>341.1</v>
      </c>
      <c r="H34" s="110">
        <v>213</v>
      </c>
      <c r="I34" s="74" t="s">
        <v>15</v>
      </c>
      <c r="J34" s="181">
        <v>544.3</v>
      </c>
      <c r="K34" s="183">
        <v>475.4</v>
      </c>
      <c r="L34" s="183">
        <v>21</v>
      </c>
      <c r="M34" s="183">
        <v>20.7</v>
      </c>
      <c r="N34" s="183">
        <v>27.2</v>
      </c>
      <c r="O34" s="153">
        <f>J34/F34</f>
        <v>1.5957197302843737</v>
      </c>
      <c r="P34" s="145"/>
    </row>
    <row r="35" spans="1:16" ht="12.75">
      <c r="A35" s="59"/>
      <c r="B35" s="108"/>
      <c r="C35" s="69"/>
      <c r="D35" s="109"/>
      <c r="E35" s="69"/>
      <c r="F35" s="110"/>
      <c r="G35" s="72"/>
      <c r="H35" s="110"/>
      <c r="I35" s="100" t="s">
        <v>17</v>
      </c>
      <c r="J35" s="182">
        <v>544.3</v>
      </c>
      <c r="K35" s="182">
        <f>SUM(K34)</f>
        <v>475.4</v>
      </c>
      <c r="L35" s="182">
        <f>SUM(L34)</f>
        <v>21</v>
      </c>
      <c r="M35" s="182">
        <f>SUM(M34)</f>
        <v>20.7</v>
      </c>
      <c r="N35" s="182">
        <f>SUM(N34)</f>
        <v>27.2</v>
      </c>
      <c r="O35" s="77">
        <f>J35/F34</f>
        <v>1.5957197302843737</v>
      </c>
      <c r="P35" s="83">
        <v>5.8</v>
      </c>
    </row>
    <row r="36" spans="1:16" ht="37.5" customHeight="1">
      <c r="A36" s="73">
        <v>8</v>
      </c>
      <c r="B36" s="66" t="s">
        <v>20</v>
      </c>
      <c r="C36" s="67">
        <v>1976</v>
      </c>
      <c r="D36" s="64" t="s">
        <v>38</v>
      </c>
      <c r="E36" s="67">
        <v>3</v>
      </c>
      <c r="F36" s="68">
        <v>1121.8</v>
      </c>
      <c r="G36" s="68">
        <v>927.6</v>
      </c>
      <c r="H36" s="98">
        <v>927.6</v>
      </c>
      <c r="I36" s="74" t="s">
        <v>16</v>
      </c>
      <c r="J36" s="181">
        <v>725.2</v>
      </c>
      <c r="K36" s="184">
        <v>633.56</v>
      </c>
      <c r="L36" s="185">
        <v>27.86</v>
      </c>
      <c r="M36" s="185">
        <v>27.62</v>
      </c>
      <c r="N36" s="185">
        <v>36.16</v>
      </c>
      <c r="O36" s="161">
        <f>J36/F36</f>
        <v>0.6464610447495098</v>
      </c>
      <c r="P36" s="99"/>
    </row>
    <row r="37" spans="1:16" ht="24">
      <c r="A37" s="59"/>
      <c r="B37" s="96"/>
      <c r="C37" s="69"/>
      <c r="D37" s="61"/>
      <c r="E37" s="69"/>
      <c r="F37" s="72"/>
      <c r="G37" s="72"/>
      <c r="H37" s="75"/>
      <c r="I37" s="74" t="s">
        <v>77</v>
      </c>
      <c r="J37" s="181">
        <v>94.7</v>
      </c>
      <c r="K37" s="178">
        <v>82.72</v>
      </c>
      <c r="L37" s="179">
        <f>(J37-N37)*0.0405</f>
        <v>3.6435825000000004</v>
      </c>
      <c r="M37" s="179">
        <f>(J37-N37)*0.04</f>
        <v>3.5986000000000002</v>
      </c>
      <c r="N37" s="179">
        <f>J37*0.05</f>
        <v>4.735</v>
      </c>
      <c r="O37" s="92">
        <f>J37/F36</f>
        <v>0.08441789980388661</v>
      </c>
      <c r="P37" s="99"/>
    </row>
    <row r="38" spans="1:16" ht="24">
      <c r="A38" s="59"/>
      <c r="B38" s="96"/>
      <c r="C38" s="69"/>
      <c r="D38" s="61"/>
      <c r="E38" s="69"/>
      <c r="F38" s="72"/>
      <c r="G38" s="72"/>
      <c r="H38" s="75"/>
      <c r="I38" s="74" t="s">
        <v>58</v>
      </c>
      <c r="J38" s="181">
        <v>157.88</v>
      </c>
      <c r="K38" s="178">
        <v>137.92</v>
      </c>
      <c r="L38" s="179">
        <f>(J38-N38)*0.0405</f>
        <v>6.074433</v>
      </c>
      <c r="M38" s="179">
        <f>(J38-N38)*0.04</f>
        <v>5.99944</v>
      </c>
      <c r="N38" s="179">
        <f>J38*0.05</f>
        <v>7.894</v>
      </c>
      <c r="O38" s="92">
        <f>J38/F36</f>
        <v>0.1407380994829738</v>
      </c>
      <c r="P38" s="99"/>
    </row>
    <row r="39" spans="1:16" ht="24">
      <c r="A39" s="59"/>
      <c r="B39" s="108"/>
      <c r="C39" s="69"/>
      <c r="D39" s="109"/>
      <c r="E39" s="69"/>
      <c r="F39" s="110"/>
      <c r="G39" s="72"/>
      <c r="H39" s="110"/>
      <c r="I39" s="57" t="s">
        <v>48</v>
      </c>
      <c r="J39" s="181">
        <v>102.22</v>
      </c>
      <c r="K39" s="178">
        <v>89.2</v>
      </c>
      <c r="L39" s="179">
        <f>(J39-N39)*0.0405</f>
        <v>3.9289050000000003</v>
      </c>
      <c r="M39" s="179">
        <f>(J39-N39)*0.04</f>
        <v>3.8804000000000003</v>
      </c>
      <c r="N39" s="186">
        <v>5.21</v>
      </c>
      <c r="O39" s="92">
        <f>J39/F36</f>
        <v>0.09112141201640221</v>
      </c>
      <c r="P39" s="111"/>
    </row>
    <row r="40" spans="1:16" ht="12.75">
      <c r="A40" s="59"/>
      <c r="B40" s="78"/>
      <c r="C40" s="90"/>
      <c r="D40" s="93"/>
      <c r="E40" s="90"/>
      <c r="F40" s="95"/>
      <c r="G40" s="91"/>
      <c r="H40" s="95"/>
      <c r="I40" s="100" t="s">
        <v>17</v>
      </c>
      <c r="J40" s="182">
        <f>SUM(J36:J39)</f>
        <v>1080</v>
      </c>
      <c r="K40" s="182">
        <f>SUM(K36:K39)</f>
        <v>943.4</v>
      </c>
      <c r="L40" s="182">
        <v>41.5</v>
      </c>
      <c r="M40" s="182">
        <f>SUM(M36:M39)</f>
        <v>41.098440000000004</v>
      </c>
      <c r="N40" s="182">
        <f>SUM(N36:N39)</f>
        <v>53.998999999999995</v>
      </c>
      <c r="O40" s="139">
        <f>J40/F36</f>
        <v>0.9627384560527724</v>
      </c>
      <c r="P40" s="83">
        <v>5.8</v>
      </c>
    </row>
    <row r="41" spans="1:16" ht="36" customHeight="1">
      <c r="A41" s="73">
        <v>9</v>
      </c>
      <c r="B41" s="66" t="s">
        <v>55</v>
      </c>
      <c r="C41" s="67">
        <v>1974</v>
      </c>
      <c r="D41" s="64" t="s">
        <v>38</v>
      </c>
      <c r="E41" s="67">
        <v>2</v>
      </c>
      <c r="F41" s="68">
        <v>901.9</v>
      </c>
      <c r="G41" s="68">
        <v>901.9</v>
      </c>
      <c r="H41" s="98">
        <v>817.5</v>
      </c>
      <c r="I41" s="74" t="s">
        <v>16</v>
      </c>
      <c r="J41" s="181">
        <v>538.4</v>
      </c>
      <c r="K41" s="178">
        <v>470.2</v>
      </c>
      <c r="L41" s="179">
        <v>20.74</v>
      </c>
      <c r="M41" s="179">
        <v>20.51</v>
      </c>
      <c r="N41" s="179">
        <v>26.95</v>
      </c>
      <c r="O41" s="92">
        <f>J41/F41</f>
        <v>0.5969619691761836</v>
      </c>
      <c r="P41" s="99"/>
    </row>
    <row r="42" spans="1:16" ht="26.25" customHeight="1">
      <c r="A42" s="59"/>
      <c r="B42" s="96"/>
      <c r="C42" s="69"/>
      <c r="D42" s="61"/>
      <c r="E42" s="69"/>
      <c r="F42" s="72"/>
      <c r="G42" s="72"/>
      <c r="H42" s="75"/>
      <c r="I42" s="74" t="s">
        <v>78</v>
      </c>
      <c r="J42" s="181">
        <v>189.56</v>
      </c>
      <c r="K42" s="178">
        <v>165.57</v>
      </c>
      <c r="L42" s="179">
        <v>7.29</v>
      </c>
      <c r="M42" s="179">
        <v>7.2</v>
      </c>
      <c r="N42" s="179">
        <v>9.5</v>
      </c>
      <c r="O42" s="92">
        <f>J42/F41</f>
        <v>0.21017851203015855</v>
      </c>
      <c r="P42" s="99"/>
    </row>
    <row r="43" spans="1:16" ht="24">
      <c r="A43" s="59"/>
      <c r="B43" s="96"/>
      <c r="C43" s="69"/>
      <c r="D43" s="61"/>
      <c r="E43" s="69"/>
      <c r="F43" s="72"/>
      <c r="G43" s="72"/>
      <c r="H43" s="75"/>
      <c r="I43" s="74" t="s">
        <v>76</v>
      </c>
      <c r="J43" s="181">
        <v>80</v>
      </c>
      <c r="K43" s="178">
        <f>J43-N43-M43-L43</f>
        <v>69.88199999999999</v>
      </c>
      <c r="L43" s="179">
        <f>(J43-N43)*0.0405</f>
        <v>3.0780000000000003</v>
      </c>
      <c r="M43" s="179">
        <f>(J43-N43)*0.04</f>
        <v>3.04</v>
      </c>
      <c r="N43" s="179">
        <f>J43*0.05</f>
        <v>4</v>
      </c>
      <c r="O43" s="92">
        <f>J43/F41</f>
        <v>0.08870162989244927</v>
      </c>
      <c r="P43" s="99"/>
    </row>
    <row r="44" spans="1:16" ht="24">
      <c r="A44" s="59"/>
      <c r="B44" s="108"/>
      <c r="C44" s="69"/>
      <c r="D44" s="109"/>
      <c r="E44" s="69"/>
      <c r="F44" s="110"/>
      <c r="G44" s="72"/>
      <c r="H44" s="110"/>
      <c r="I44" s="57" t="s">
        <v>48</v>
      </c>
      <c r="J44" s="181">
        <v>88.04</v>
      </c>
      <c r="K44" s="178">
        <v>76.95</v>
      </c>
      <c r="L44" s="179">
        <f>(J44-N44)*0.0405</f>
        <v>3.3894450000000007</v>
      </c>
      <c r="M44" s="179">
        <f>(J44-N44)*0.04</f>
        <v>3.3476000000000004</v>
      </c>
      <c r="N44" s="179">
        <v>4.35</v>
      </c>
      <c r="O44" s="142">
        <f>J44/F41</f>
        <v>0.09761614369664043</v>
      </c>
      <c r="P44" s="143"/>
    </row>
    <row r="45" spans="1:16" ht="12.75">
      <c r="A45" s="60"/>
      <c r="B45" s="78"/>
      <c r="C45" s="90"/>
      <c r="D45" s="93"/>
      <c r="E45" s="90"/>
      <c r="F45" s="95"/>
      <c r="G45" s="91"/>
      <c r="H45" s="95"/>
      <c r="I45" s="100" t="s">
        <v>17</v>
      </c>
      <c r="J45" s="182">
        <f>SUM(J41:J44)</f>
        <v>896</v>
      </c>
      <c r="K45" s="187">
        <v>782.6</v>
      </c>
      <c r="L45" s="187">
        <v>34.5</v>
      </c>
      <c r="M45" s="187">
        <v>34.1</v>
      </c>
      <c r="N45" s="187">
        <v>44.8</v>
      </c>
      <c r="O45" s="140">
        <f>J45/F41</f>
        <v>0.9934582547954319</v>
      </c>
      <c r="P45" s="141">
        <v>5.8</v>
      </c>
    </row>
    <row r="46" spans="1:17" ht="25.5" customHeight="1">
      <c r="A46" s="59">
        <v>10</v>
      </c>
      <c r="B46" s="66" t="s">
        <v>56</v>
      </c>
      <c r="C46" s="67">
        <v>1977</v>
      </c>
      <c r="D46" s="64" t="s">
        <v>38</v>
      </c>
      <c r="E46" s="67">
        <v>5</v>
      </c>
      <c r="F46" s="72">
        <v>1726.2</v>
      </c>
      <c r="G46" s="72">
        <v>1380.5</v>
      </c>
      <c r="H46" s="75">
        <v>1372.6</v>
      </c>
      <c r="I46" s="74" t="s">
        <v>63</v>
      </c>
      <c r="J46" s="181">
        <v>708.7</v>
      </c>
      <c r="K46" s="178">
        <v>619.29</v>
      </c>
      <c r="L46" s="179">
        <v>27.14</v>
      </c>
      <c r="M46" s="179">
        <v>26.77</v>
      </c>
      <c r="N46" s="179">
        <v>35.5</v>
      </c>
      <c r="O46" s="92">
        <f>J46/F46</f>
        <v>0.4105549762484069</v>
      </c>
      <c r="P46" s="123"/>
      <c r="Q46" s="124"/>
    </row>
    <row r="47" spans="1:17" ht="14.25" customHeight="1">
      <c r="A47" s="59"/>
      <c r="B47" s="96"/>
      <c r="C47" s="69"/>
      <c r="D47" s="61"/>
      <c r="E47" s="69"/>
      <c r="F47" s="72"/>
      <c r="G47" s="72"/>
      <c r="H47" s="75"/>
      <c r="I47" s="74" t="s">
        <v>46</v>
      </c>
      <c r="J47" s="181">
        <v>136.9</v>
      </c>
      <c r="K47" s="178">
        <v>119.59</v>
      </c>
      <c r="L47" s="179">
        <f>(J47-N47)*0.0405</f>
        <v>5.26743</v>
      </c>
      <c r="M47" s="179">
        <f>(J47-N47)*0.04</f>
        <v>5.2024</v>
      </c>
      <c r="N47" s="179">
        <v>6.84</v>
      </c>
      <c r="O47" s="92">
        <f>J47/F46</f>
        <v>0.07930714865021435</v>
      </c>
      <c r="P47" s="123"/>
      <c r="Q47" s="124"/>
    </row>
    <row r="48" spans="1:17" ht="12.75">
      <c r="A48" s="59"/>
      <c r="B48" s="96"/>
      <c r="C48" s="69"/>
      <c r="D48" s="61"/>
      <c r="E48" s="69"/>
      <c r="F48" s="72"/>
      <c r="G48" s="72"/>
      <c r="H48" s="75"/>
      <c r="I48" s="74" t="s">
        <v>47</v>
      </c>
      <c r="J48" s="181">
        <v>177.4</v>
      </c>
      <c r="K48" s="178">
        <v>154.97</v>
      </c>
      <c r="L48" s="179">
        <f>(J48-N48)*0.0405</f>
        <v>6.825870000000001</v>
      </c>
      <c r="M48" s="179">
        <f>(J48-N48)*0.04</f>
        <v>6.741600000000001</v>
      </c>
      <c r="N48" s="179">
        <v>8.86</v>
      </c>
      <c r="O48" s="92">
        <f>J48/F46</f>
        <v>0.10276908817054803</v>
      </c>
      <c r="P48" s="123"/>
      <c r="Q48" s="124"/>
    </row>
    <row r="49" spans="1:17" ht="24">
      <c r="A49" s="59"/>
      <c r="B49" s="96"/>
      <c r="C49" s="69"/>
      <c r="D49" s="61"/>
      <c r="E49" s="69"/>
      <c r="F49" s="72"/>
      <c r="G49" s="72"/>
      <c r="H49" s="75"/>
      <c r="I49" s="57" t="s">
        <v>48</v>
      </c>
      <c r="J49" s="181">
        <v>147.2</v>
      </c>
      <c r="K49" s="178">
        <v>128.55</v>
      </c>
      <c r="L49" s="179">
        <f>(J49-N49)*0.0405</f>
        <v>5.661899999999999</v>
      </c>
      <c r="M49" s="179">
        <f>(J49-N49)*0.04</f>
        <v>5.592</v>
      </c>
      <c r="N49" s="179">
        <v>7.4</v>
      </c>
      <c r="O49" s="92">
        <f>J49/F46</f>
        <v>0.08527401228131154</v>
      </c>
      <c r="P49" s="123"/>
      <c r="Q49" s="124"/>
    </row>
    <row r="50" spans="1:17" ht="12.75">
      <c r="A50" s="59"/>
      <c r="B50" s="78"/>
      <c r="C50" s="90"/>
      <c r="D50" s="93"/>
      <c r="E50" s="90"/>
      <c r="F50" s="95"/>
      <c r="G50" s="91"/>
      <c r="H50" s="95"/>
      <c r="I50" s="100" t="s">
        <v>17</v>
      </c>
      <c r="J50" s="182">
        <f>SUM(J46:J49)</f>
        <v>1170.2</v>
      </c>
      <c r="K50" s="182">
        <v>1022.4</v>
      </c>
      <c r="L50" s="182">
        <v>44.9</v>
      </c>
      <c r="M50" s="182">
        <v>44.3</v>
      </c>
      <c r="N50" s="182">
        <v>58.6</v>
      </c>
      <c r="O50" s="77">
        <f>SUM(O46:O49)</f>
        <v>0.6779052253504809</v>
      </c>
      <c r="P50" s="83">
        <v>5.8</v>
      </c>
      <c r="Q50" s="124"/>
    </row>
    <row r="51" spans="1:17" ht="29.25" customHeight="1">
      <c r="A51" s="73">
        <v>11</v>
      </c>
      <c r="B51" s="66" t="s">
        <v>57</v>
      </c>
      <c r="C51" s="67">
        <v>1979</v>
      </c>
      <c r="D51" s="64" t="s">
        <v>38</v>
      </c>
      <c r="E51" s="67">
        <v>5</v>
      </c>
      <c r="F51" s="68">
        <v>1724.3</v>
      </c>
      <c r="G51" s="68">
        <v>1508.9</v>
      </c>
      <c r="H51" s="98">
        <v>1413.8</v>
      </c>
      <c r="I51" s="74" t="s">
        <v>16</v>
      </c>
      <c r="J51" s="181">
        <v>762.4</v>
      </c>
      <c r="K51" s="178">
        <v>665.97</v>
      </c>
      <c r="L51" s="179">
        <v>29.21</v>
      </c>
      <c r="M51" s="179">
        <v>29</v>
      </c>
      <c r="N51" s="179">
        <v>38.22</v>
      </c>
      <c r="O51" s="92">
        <f>J51/F51</f>
        <v>0.4421504378588413</v>
      </c>
      <c r="P51" s="125"/>
      <c r="Q51" s="126"/>
    </row>
    <row r="52" spans="1:17" ht="39" customHeight="1">
      <c r="A52" s="59"/>
      <c r="B52" s="96"/>
      <c r="C52" s="69"/>
      <c r="D52" s="61"/>
      <c r="E52" s="69"/>
      <c r="F52" s="72"/>
      <c r="G52" s="72"/>
      <c r="H52" s="75"/>
      <c r="I52" s="74" t="s">
        <v>62</v>
      </c>
      <c r="J52" s="181">
        <v>365.9</v>
      </c>
      <c r="K52" s="178">
        <v>319.63</v>
      </c>
      <c r="L52" s="179">
        <v>14.08</v>
      </c>
      <c r="M52" s="179">
        <v>13.9</v>
      </c>
      <c r="N52" s="179">
        <v>18.29</v>
      </c>
      <c r="O52" s="92">
        <f>J52/F51</f>
        <v>0.21220205300701733</v>
      </c>
      <c r="P52" s="125"/>
      <c r="Q52" s="126"/>
    </row>
    <row r="53" spans="1:17" ht="24">
      <c r="A53" s="59"/>
      <c r="B53" s="96"/>
      <c r="C53" s="69"/>
      <c r="D53" s="61"/>
      <c r="E53" s="69"/>
      <c r="F53" s="72"/>
      <c r="G53" s="72"/>
      <c r="H53" s="75"/>
      <c r="I53" s="74" t="s">
        <v>77</v>
      </c>
      <c r="J53" s="181">
        <v>246.3</v>
      </c>
      <c r="K53" s="178">
        <v>215.14</v>
      </c>
      <c r="L53" s="179">
        <f>(J53-N53)*0.0405</f>
        <v>9.476392500000001</v>
      </c>
      <c r="M53" s="179">
        <f>(J53-N53)*0.04</f>
        <v>9.3594</v>
      </c>
      <c r="N53" s="179">
        <f>J53*0.05</f>
        <v>12.315000000000001</v>
      </c>
      <c r="O53" s="92">
        <f>J53/F51</f>
        <v>0.1428405729861393</v>
      </c>
      <c r="P53" s="125"/>
      <c r="Q53" s="126"/>
    </row>
    <row r="54" spans="1:17" ht="24">
      <c r="A54" s="59"/>
      <c r="B54" s="96"/>
      <c r="C54" s="69"/>
      <c r="D54" s="61"/>
      <c r="E54" s="69"/>
      <c r="F54" s="72"/>
      <c r="G54" s="72"/>
      <c r="H54" s="75"/>
      <c r="I54" s="74" t="s">
        <v>58</v>
      </c>
      <c r="J54" s="181">
        <v>294</v>
      </c>
      <c r="K54" s="178">
        <v>256.82</v>
      </c>
      <c r="L54" s="179">
        <f>(J54-N54)*0.0405</f>
        <v>11.31165</v>
      </c>
      <c r="M54" s="179">
        <f>(J54-N54)*0.04</f>
        <v>11.172</v>
      </c>
      <c r="N54" s="179">
        <f>J54*0.05</f>
        <v>14.700000000000001</v>
      </c>
      <c r="O54" s="92">
        <f>J54/F51</f>
        <v>0.1705039726265731</v>
      </c>
      <c r="P54" s="125"/>
      <c r="Q54" s="126"/>
    </row>
    <row r="55" spans="1:17" ht="24">
      <c r="A55" s="59"/>
      <c r="B55" s="96"/>
      <c r="C55" s="69"/>
      <c r="D55" s="61"/>
      <c r="E55" s="69"/>
      <c r="F55" s="72"/>
      <c r="G55" s="72"/>
      <c r="H55" s="75"/>
      <c r="I55" s="57" t="s">
        <v>48</v>
      </c>
      <c r="J55" s="181">
        <v>380</v>
      </c>
      <c r="K55" s="178">
        <f>J55-N55-M55-L55</f>
        <v>331.9395</v>
      </c>
      <c r="L55" s="179">
        <f>(J55-N55)*0.0405</f>
        <v>14.6205</v>
      </c>
      <c r="M55" s="179">
        <f>(J55-N55)*0.04</f>
        <v>14.44</v>
      </c>
      <c r="N55" s="179">
        <f>J55*0.05</f>
        <v>19</v>
      </c>
      <c r="O55" s="92">
        <f>J55/F51</f>
        <v>0.22037928434727136</v>
      </c>
      <c r="P55" s="125"/>
      <c r="Q55" s="126"/>
    </row>
    <row r="56" spans="1:17" ht="12.75">
      <c r="A56" s="60"/>
      <c r="B56" s="78"/>
      <c r="C56" s="90"/>
      <c r="D56" s="93"/>
      <c r="E56" s="90"/>
      <c r="F56" s="95"/>
      <c r="G56" s="91"/>
      <c r="H56" s="94"/>
      <c r="I56" s="80" t="s">
        <v>17</v>
      </c>
      <c r="J56" s="182">
        <v>2048.6</v>
      </c>
      <c r="K56" s="182">
        <v>1789.5</v>
      </c>
      <c r="L56" s="182">
        <f>SUM(L51:L55)</f>
        <v>78.6985425</v>
      </c>
      <c r="M56" s="182">
        <v>77.9</v>
      </c>
      <c r="N56" s="182">
        <v>102.5</v>
      </c>
      <c r="O56" s="77">
        <f>SUM(O51:O55)</f>
        <v>1.1880763208258425</v>
      </c>
      <c r="P56" s="83">
        <v>5.8</v>
      </c>
      <c r="Q56" s="126"/>
    </row>
    <row r="57" spans="1:17" ht="36">
      <c r="A57" s="73">
        <v>12</v>
      </c>
      <c r="B57" s="112" t="s">
        <v>64</v>
      </c>
      <c r="C57" s="113">
        <v>1987</v>
      </c>
      <c r="D57" s="114" t="s">
        <v>38</v>
      </c>
      <c r="E57" s="115">
        <v>5</v>
      </c>
      <c r="F57" s="68">
        <v>2991.4</v>
      </c>
      <c r="G57" s="68">
        <v>2958.2</v>
      </c>
      <c r="H57" s="68">
        <v>2600.6</v>
      </c>
      <c r="I57" s="137" t="s">
        <v>62</v>
      </c>
      <c r="J57" s="181">
        <v>571.9</v>
      </c>
      <c r="K57" s="181">
        <v>499.6</v>
      </c>
      <c r="L57" s="181">
        <v>22.07</v>
      </c>
      <c r="M57" s="181">
        <v>21.62</v>
      </c>
      <c r="N57" s="181">
        <v>28.61</v>
      </c>
      <c r="O57" s="144">
        <f>J57/F57</f>
        <v>0.19118138664170622</v>
      </c>
      <c r="P57" s="83"/>
      <c r="Q57" s="126"/>
    </row>
    <row r="58" spans="1:17" ht="24.75" customHeight="1">
      <c r="A58" s="122"/>
      <c r="B58" s="89"/>
      <c r="C58" s="69"/>
      <c r="D58" s="61"/>
      <c r="E58" s="69"/>
      <c r="F58" s="72"/>
      <c r="G58" s="72"/>
      <c r="H58" s="72"/>
      <c r="I58" s="137" t="s">
        <v>63</v>
      </c>
      <c r="J58" s="181">
        <v>801</v>
      </c>
      <c r="K58" s="181">
        <v>699.71</v>
      </c>
      <c r="L58" s="181">
        <f>(J58-N58)*0.0405</f>
        <v>30.819285</v>
      </c>
      <c r="M58" s="181">
        <f>(J58-N58)*0.04</f>
        <v>30.4388</v>
      </c>
      <c r="N58" s="181">
        <v>40.03</v>
      </c>
      <c r="O58" s="144">
        <f>J58/F57</f>
        <v>0.2677676004546366</v>
      </c>
      <c r="P58" s="83"/>
      <c r="Q58" s="126"/>
    </row>
    <row r="59" spans="1:17" ht="24">
      <c r="A59" s="122"/>
      <c r="B59" s="89"/>
      <c r="C59" s="69"/>
      <c r="D59" s="61"/>
      <c r="E59" s="69"/>
      <c r="F59" s="72"/>
      <c r="G59" s="72"/>
      <c r="H59" s="72"/>
      <c r="I59" s="137" t="s">
        <v>77</v>
      </c>
      <c r="J59" s="181">
        <v>442.1</v>
      </c>
      <c r="K59" s="181">
        <v>386.18</v>
      </c>
      <c r="L59" s="181">
        <f>(J59-N59)*0.0405</f>
        <v>17.0097975</v>
      </c>
      <c r="M59" s="181">
        <f>(J59-N59)*0.04</f>
        <v>16.7998</v>
      </c>
      <c r="N59" s="181">
        <f>J59*0.05</f>
        <v>22.105000000000004</v>
      </c>
      <c r="O59" s="144">
        <f>J59/F57</f>
        <v>0.1477903322858862</v>
      </c>
      <c r="P59" s="83"/>
      <c r="Q59" s="126"/>
    </row>
    <row r="60" spans="1:17" ht="12.75">
      <c r="A60" s="122"/>
      <c r="B60" s="89"/>
      <c r="C60" s="69"/>
      <c r="D60" s="61"/>
      <c r="E60" s="69"/>
      <c r="F60" s="72"/>
      <c r="G60" s="72"/>
      <c r="H60" s="72"/>
      <c r="I60" s="137" t="s">
        <v>47</v>
      </c>
      <c r="J60" s="181">
        <v>747.4</v>
      </c>
      <c r="K60" s="181">
        <v>652.88</v>
      </c>
      <c r="L60" s="181">
        <f>(J60-N60)*0.0405</f>
        <v>28.756619999999998</v>
      </c>
      <c r="M60" s="181">
        <f>(J60-N60)*0.04</f>
        <v>28.4016</v>
      </c>
      <c r="N60" s="181">
        <v>37.36</v>
      </c>
      <c r="O60" s="144">
        <f>J60/F57</f>
        <v>0.24984956876378953</v>
      </c>
      <c r="P60" s="83"/>
      <c r="Q60" s="126"/>
    </row>
    <row r="61" spans="1:17" ht="24">
      <c r="A61" s="122"/>
      <c r="B61" s="89"/>
      <c r="C61" s="69"/>
      <c r="D61" s="61"/>
      <c r="E61" s="69"/>
      <c r="F61" s="72"/>
      <c r="G61" s="72"/>
      <c r="H61" s="72"/>
      <c r="I61" s="138" t="s">
        <v>48</v>
      </c>
      <c r="J61" s="181">
        <v>437.8</v>
      </c>
      <c r="K61" s="181">
        <v>382.43</v>
      </c>
      <c r="L61" s="181">
        <f>(J61-N61)*0.0405</f>
        <v>16.844355</v>
      </c>
      <c r="M61" s="181">
        <f>(J61-N61)*0.04</f>
        <v>16.636400000000002</v>
      </c>
      <c r="N61" s="181">
        <f>J61*0.05</f>
        <v>21.89</v>
      </c>
      <c r="O61" s="144">
        <f>J61/F57</f>
        <v>0.14635287825098617</v>
      </c>
      <c r="P61" s="83"/>
      <c r="Q61" s="126"/>
    </row>
    <row r="62" spans="1:17" ht="12.75">
      <c r="A62" s="60"/>
      <c r="B62" s="116"/>
      <c r="C62" s="117"/>
      <c r="D62" s="118"/>
      <c r="E62" s="119"/>
      <c r="F62" s="147"/>
      <c r="G62" s="147"/>
      <c r="H62" s="147"/>
      <c r="I62" s="80" t="s">
        <v>17</v>
      </c>
      <c r="J62" s="182">
        <f>SUM(J57:J61)</f>
        <v>3000.2000000000003</v>
      </c>
      <c r="K62" s="182">
        <v>2620.8</v>
      </c>
      <c r="L62" s="182">
        <v>115.4</v>
      </c>
      <c r="M62" s="182">
        <v>114</v>
      </c>
      <c r="N62" s="182">
        <f>SUM(N57:N61)</f>
        <v>149.995</v>
      </c>
      <c r="O62" s="77">
        <f>J62/F57</f>
        <v>1.0029417663970048</v>
      </c>
      <c r="P62" s="83">
        <v>5.8</v>
      </c>
      <c r="Q62" s="126"/>
    </row>
    <row r="63" spans="1:17" ht="27" customHeight="1">
      <c r="A63" s="122">
        <v>13</v>
      </c>
      <c r="B63" s="89" t="s">
        <v>59</v>
      </c>
      <c r="C63" s="69">
        <v>1980</v>
      </c>
      <c r="D63" s="61" t="s">
        <v>38</v>
      </c>
      <c r="E63" s="146">
        <v>5</v>
      </c>
      <c r="F63" s="148">
        <v>4646</v>
      </c>
      <c r="G63" s="148">
        <v>4287.1</v>
      </c>
      <c r="H63" s="148">
        <v>4080</v>
      </c>
      <c r="I63" s="137" t="s">
        <v>39</v>
      </c>
      <c r="J63" s="181">
        <v>1106.7</v>
      </c>
      <c r="K63" s="181">
        <f>J63-N63-M63-L63</f>
        <v>966.7301175</v>
      </c>
      <c r="L63" s="181">
        <f>(J63-N63)*0.0405</f>
        <v>42.5802825</v>
      </c>
      <c r="M63" s="181">
        <f>(J63-N63)*0.04</f>
        <v>42.0546</v>
      </c>
      <c r="N63" s="181">
        <f>J63*0.05</f>
        <v>55.33500000000001</v>
      </c>
      <c r="O63" s="144">
        <f>J63/F63</f>
        <v>0.23820490744726647</v>
      </c>
      <c r="P63" s="145"/>
      <c r="Q63" s="126"/>
    </row>
    <row r="64" spans="1:17" ht="36.75" customHeight="1">
      <c r="A64" s="122"/>
      <c r="B64" s="89"/>
      <c r="C64" s="69"/>
      <c r="D64" s="61"/>
      <c r="E64" s="146"/>
      <c r="F64" s="149"/>
      <c r="G64" s="149"/>
      <c r="H64" s="149"/>
      <c r="I64" s="137" t="s">
        <v>62</v>
      </c>
      <c r="J64" s="181">
        <v>911.4</v>
      </c>
      <c r="K64" s="181">
        <v>796.21</v>
      </c>
      <c r="L64" s="181">
        <v>35</v>
      </c>
      <c r="M64" s="181">
        <v>34.75</v>
      </c>
      <c r="N64" s="181">
        <v>45.44</v>
      </c>
      <c r="O64" s="144">
        <f>J64/F63</f>
        <v>0.19616874730951356</v>
      </c>
      <c r="P64" s="145"/>
      <c r="Q64" s="126"/>
    </row>
    <row r="65" spans="1:17" ht="24">
      <c r="A65" s="122"/>
      <c r="B65" s="89"/>
      <c r="C65" s="69"/>
      <c r="D65" s="61"/>
      <c r="E65" s="146"/>
      <c r="F65" s="149"/>
      <c r="G65" s="149"/>
      <c r="H65" s="149"/>
      <c r="I65" s="137" t="s">
        <v>77</v>
      </c>
      <c r="J65" s="181">
        <v>734.4</v>
      </c>
      <c r="K65" s="181">
        <v>641.49</v>
      </c>
      <c r="L65" s="181">
        <v>28.25</v>
      </c>
      <c r="M65" s="181">
        <f>(J65-N65)*0.04</f>
        <v>27.906</v>
      </c>
      <c r="N65" s="181">
        <v>36.75</v>
      </c>
      <c r="O65" s="144">
        <f>J65/F63</f>
        <v>0.15807145931984504</v>
      </c>
      <c r="P65" s="145"/>
      <c r="Q65" s="126"/>
    </row>
    <row r="66" spans="1:17" ht="12.75">
      <c r="A66" s="122"/>
      <c r="B66" s="89"/>
      <c r="C66" s="69"/>
      <c r="D66" s="61"/>
      <c r="E66" s="146"/>
      <c r="F66" s="149"/>
      <c r="G66" s="149"/>
      <c r="H66" s="149"/>
      <c r="I66" s="137" t="s">
        <v>47</v>
      </c>
      <c r="J66" s="181">
        <v>465</v>
      </c>
      <c r="K66" s="181">
        <v>406.2</v>
      </c>
      <c r="L66" s="181">
        <v>17.89</v>
      </c>
      <c r="M66" s="181">
        <f>(J66-N66)*0.04</f>
        <v>17.6704</v>
      </c>
      <c r="N66" s="181">
        <v>23.24</v>
      </c>
      <c r="O66" s="144">
        <f>J66/F63</f>
        <v>0.10008609556607835</v>
      </c>
      <c r="P66" s="145"/>
      <c r="Q66" s="126"/>
    </row>
    <row r="67" spans="1:17" ht="24">
      <c r="A67" s="122"/>
      <c r="B67" s="89"/>
      <c r="C67" s="69"/>
      <c r="D67" s="61"/>
      <c r="E67" s="146"/>
      <c r="F67" s="149"/>
      <c r="G67" s="149"/>
      <c r="H67" s="149"/>
      <c r="I67" s="138" t="s">
        <v>48</v>
      </c>
      <c r="J67" s="181">
        <v>914.5</v>
      </c>
      <c r="K67" s="181">
        <v>798.82</v>
      </c>
      <c r="L67" s="181">
        <f>(J67-N67)*0.0405</f>
        <v>35.1853875</v>
      </c>
      <c r="M67" s="181">
        <v>34.76</v>
      </c>
      <c r="N67" s="181">
        <f>J67*0.05</f>
        <v>45.725</v>
      </c>
      <c r="O67" s="144">
        <f>J67/F63</f>
        <v>0.19683598794662074</v>
      </c>
      <c r="P67" s="145"/>
      <c r="Q67" s="126"/>
    </row>
    <row r="68" spans="1:17" ht="12.75">
      <c r="A68" s="60"/>
      <c r="B68" s="116"/>
      <c r="C68" s="117"/>
      <c r="D68" s="118"/>
      <c r="E68" s="48"/>
      <c r="F68" s="150"/>
      <c r="G68" s="150"/>
      <c r="H68" s="150"/>
      <c r="I68" s="80" t="s">
        <v>17</v>
      </c>
      <c r="J68" s="182">
        <f>SUM(J63:J67)</f>
        <v>4132</v>
      </c>
      <c r="K68" s="182">
        <v>3609.5</v>
      </c>
      <c r="L68" s="182">
        <v>158.8</v>
      </c>
      <c r="M68" s="182">
        <v>157.1</v>
      </c>
      <c r="N68" s="182">
        <v>206.6</v>
      </c>
      <c r="O68" s="77">
        <f>J68/F63</f>
        <v>0.8893671975893241</v>
      </c>
      <c r="P68" s="83">
        <v>5.8</v>
      </c>
      <c r="Q68" s="126"/>
    </row>
    <row r="69" spans="1:17" ht="24">
      <c r="A69" s="122">
        <v>14</v>
      </c>
      <c r="B69" s="89" t="s">
        <v>60</v>
      </c>
      <c r="C69" s="69">
        <v>1963</v>
      </c>
      <c r="D69" s="61" t="s">
        <v>61</v>
      </c>
      <c r="E69" s="69">
        <v>2</v>
      </c>
      <c r="F69" s="151">
        <v>348.8</v>
      </c>
      <c r="G69" s="151">
        <v>348.8</v>
      </c>
      <c r="H69" s="151">
        <v>348.8</v>
      </c>
      <c r="I69" s="137" t="s">
        <v>16</v>
      </c>
      <c r="J69" s="181">
        <v>291.8</v>
      </c>
      <c r="K69" s="181">
        <v>254.9</v>
      </c>
      <c r="L69" s="181">
        <f>(J69-N69)*0.0405</f>
        <v>11.22741</v>
      </c>
      <c r="M69" s="181">
        <f>(J69-N69)*0.04</f>
        <v>11.0888</v>
      </c>
      <c r="N69" s="181">
        <v>14.58</v>
      </c>
      <c r="O69" s="144">
        <f>J69/F69</f>
        <v>0.8365825688073395</v>
      </c>
      <c r="P69" s="83"/>
      <c r="Q69" s="126"/>
    </row>
    <row r="70" spans="1:17" ht="24">
      <c r="A70" s="122"/>
      <c r="B70" s="89"/>
      <c r="C70" s="69"/>
      <c r="D70" s="61"/>
      <c r="E70" s="69"/>
      <c r="F70" s="72"/>
      <c r="G70" s="72"/>
      <c r="H70" s="72"/>
      <c r="I70" s="137" t="s">
        <v>77</v>
      </c>
      <c r="J70" s="181">
        <v>17.6</v>
      </c>
      <c r="K70" s="181">
        <v>15.3</v>
      </c>
      <c r="L70" s="181">
        <v>0.73</v>
      </c>
      <c r="M70" s="181">
        <v>0.64</v>
      </c>
      <c r="N70" s="181">
        <v>0.93</v>
      </c>
      <c r="O70" s="144">
        <f>J70/F69</f>
        <v>0.05045871559633028</v>
      </c>
      <c r="P70" s="83"/>
      <c r="Q70" s="126"/>
    </row>
    <row r="71" spans="1:17" ht="24">
      <c r="A71" s="122"/>
      <c r="B71" s="89"/>
      <c r="C71" s="69"/>
      <c r="D71" s="61"/>
      <c r="E71" s="69"/>
      <c r="F71" s="72"/>
      <c r="G71" s="72"/>
      <c r="H71" s="72"/>
      <c r="I71" s="137" t="s">
        <v>58</v>
      </c>
      <c r="J71" s="181">
        <v>50.4</v>
      </c>
      <c r="K71" s="181">
        <f>J71-N71-M71-L71</f>
        <v>44.034855</v>
      </c>
      <c r="L71" s="181">
        <f>(J71-N71)*0.0405</f>
        <v>1.939545</v>
      </c>
      <c r="M71" s="181">
        <f>(J71-N71)*0.04</f>
        <v>1.9156</v>
      </c>
      <c r="N71" s="181">
        <v>2.51</v>
      </c>
      <c r="O71" s="144">
        <f>J71/F69</f>
        <v>0.1444954128440367</v>
      </c>
      <c r="P71" s="83"/>
      <c r="Q71" s="126"/>
    </row>
    <row r="72" spans="1:17" ht="24">
      <c r="A72" s="122"/>
      <c r="B72" s="89"/>
      <c r="C72" s="69"/>
      <c r="D72" s="61"/>
      <c r="E72" s="69"/>
      <c r="F72" s="72"/>
      <c r="G72" s="72"/>
      <c r="H72" s="72"/>
      <c r="I72" s="138" t="s">
        <v>48</v>
      </c>
      <c r="J72" s="181">
        <v>47.5</v>
      </c>
      <c r="K72" s="181">
        <v>41.49</v>
      </c>
      <c r="L72" s="181">
        <f>(J72-N72)*0.0405</f>
        <v>1.8275625</v>
      </c>
      <c r="M72" s="181">
        <v>1.8</v>
      </c>
      <c r="N72" s="181">
        <f>J72*0.05</f>
        <v>2.375</v>
      </c>
      <c r="O72" s="144">
        <f>J72/F69</f>
        <v>0.13618119266055045</v>
      </c>
      <c r="P72" s="83"/>
      <c r="Q72" s="126"/>
    </row>
    <row r="73" spans="1:17" ht="12.75">
      <c r="A73" s="127"/>
      <c r="B73" s="63"/>
      <c r="C73" s="90"/>
      <c r="D73" s="84"/>
      <c r="E73" s="90"/>
      <c r="F73" s="91"/>
      <c r="G73" s="91"/>
      <c r="H73" s="91"/>
      <c r="I73" s="80" t="s">
        <v>17</v>
      </c>
      <c r="J73" s="182">
        <f>SUM(J69:J72)</f>
        <v>407.3</v>
      </c>
      <c r="K73" s="182">
        <v>355.72</v>
      </c>
      <c r="L73" s="182">
        <v>15.73</v>
      </c>
      <c r="M73" s="182">
        <v>15.45</v>
      </c>
      <c r="N73" s="182">
        <f>SUM(N69:N72)</f>
        <v>20.395</v>
      </c>
      <c r="O73" s="77">
        <f>J73/F69</f>
        <v>1.167717889908257</v>
      </c>
      <c r="P73" s="83">
        <v>5.8</v>
      </c>
      <c r="Q73" s="126"/>
    </row>
    <row r="74" spans="1:17" ht="12.75">
      <c r="A74" s="170">
        <v>15</v>
      </c>
      <c r="B74" s="216" t="s">
        <v>80</v>
      </c>
      <c r="C74" s="222">
        <v>1977</v>
      </c>
      <c r="D74" s="218" t="s">
        <v>61</v>
      </c>
      <c r="E74" s="222">
        <v>2</v>
      </c>
      <c r="F74" s="224">
        <v>707.1</v>
      </c>
      <c r="G74" s="68">
        <v>707.1</v>
      </c>
      <c r="H74" s="167">
        <v>707.1</v>
      </c>
      <c r="I74" s="74" t="s">
        <v>15</v>
      </c>
      <c r="J74" s="58">
        <v>1256.3</v>
      </c>
      <c r="K74" s="163">
        <v>1097.3</v>
      </c>
      <c r="L74" s="163">
        <v>48.5</v>
      </c>
      <c r="M74" s="163">
        <v>47.7</v>
      </c>
      <c r="N74" s="165">
        <v>62.8</v>
      </c>
      <c r="O74" s="144">
        <v>1.777</v>
      </c>
      <c r="P74" s="145"/>
      <c r="Q74" s="126"/>
    </row>
    <row r="75" spans="1:17" ht="12.75">
      <c r="A75" s="127"/>
      <c r="B75" s="217"/>
      <c r="C75" s="223"/>
      <c r="D75" s="221"/>
      <c r="E75" s="223"/>
      <c r="F75" s="225"/>
      <c r="G75" s="91"/>
      <c r="H75" s="168"/>
      <c r="I75" s="100" t="s">
        <v>17</v>
      </c>
      <c r="J75" s="82">
        <v>1256.3</v>
      </c>
      <c r="K75" s="164">
        <v>1097.3</v>
      </c>
      <c r="L75" s="164">
        <v>48.5</v>
      </c>
      <c r="M75" s="164">
        <v>47.7</v>
      </c>
      <c r="N75" s="166">
        <v>62.8</v>
      </c>
      <c r="O75" s="77">
        <v>1.777</v>
      </c>
      <c r="P75" s="83">
        <v>5.8</v>
      </c>
      <c r="Q75" s="126"/>
    </row>
    <row r="76" spans="1:17" ht="15.75" customHeight="1">
      <c r="A76" s="170">
        <v>16</v>
      </c>
      <c r="B76" s="169" t="s">
        <v>81</v>
      </c>
      <c r="C76" s="67">
        <v>1965</v>
      </c>
      <c r="D76" s="218" t="s">
        <v>61</v>
      </c>
      <c r="E76" s="67">
        <v>2</v>
      </c>
      <c r="F76" s="68">
        <v>527.2</v>
      </c>
      <c r="G76" s="68">
        <v>527.2</v>
      </c>
      <c r="H76" s="167">
        <v>527.2</v>
      </c>
      <c r="I76" s="171" t="s">
        <v>15</v>
      </c>
      <c r="J76" s="175">
        <v>516.83</v>
      </c>
      <c r="K76" s="163">
        <v>451.46</v>
      </c>
      <c r="L76" s="163">
        <v>19.89</v>
      </c>
      <c r="M76" s="163">
        <v>19.64</v>
      </c>
      <c r="N76" s="165">
        <v>25.84</v>
      </c>
      <c r="O76" s="144">
        <v>0.98</v>
      </c>
      <c r="P76" s="83"/>
      <c r="Q76" s="126"/>
    </row>
    <row r="77" spans="1:17" ht="24">
      <c r="A77" s="174"/>
      <c r="B77" s="89"/>
      <c r="C77" s="69"/>
      <c r="D77" s="219"/>
      <c r="E77" s="69"/>
      <c r="F77" s="72"/>
      <c r="G77" s="72"/>
      <c r="H77" s="173"/>
      <c r="I77" s="171" t="s">
        <v>82</v>
      </c>
      <c r="J77" s="175">
        <v>500</v>
      </c>
      <c r="K77" s="163">
        <v>436.76</v>
      </c>
      <c r="L77" s="163">
        <v>19.24</v>
      </c>
      <c r="M77" s="163">
        <v>19</v>
      </c>
      <c r="N77" s="165">
        <v>25</v>
      </c>
      <c r="O77" s="144">
        <v>0.948</v>
      </c>
      <c r="P77" s="83"/>
      <c r="Q77" s="126"/>
    </row>
    <row r="78" spans="1:17" ht="24">
      <c r="A78" s="174"/>
      <c r="B78" s="89"/>
      <c r="C78" s="69"/>
      <c r="D78" s="61"/>
      <c r="E78" s="69"/>
      <c r="F78" s="72"/>
      <c r="G78" s="72"/>
      <c r="H78" s="173"/>
      <c r="I78" s="171" t="s">
        <v>48</v>
      </c>
      <c r="J78" s="175">
        <v>60</v>
      </c>
      <c r="K78" s="163">
        <v>52.41</v>
      </c>
      <c r="L78" s="163">
        <v>2.31</v>
      </c>
      <c r="M78" s="163">
        <v>2.28</v>
      </c>
      <c r="N78" s="165">
        <v>3</v>
      </c>
      <c r="O78" s="144">
        <v>0.114</v>
      </c>
      <c r="P78" s="83"/>
      <c r="Q78" s="126"/>
    </row>
    <row r="79" spans="1:17" ht="12.75">
      <c r="A79" s="127"/>
      <c r="B79" s="63"/>
      <c r="C79" s="90"/>
      <c r="D79" s="84"/>
      <c r="E79" s="90"/>
      <c r="F79" s="91"/>
      <c r="G79" s="91"/>
      <c r="H79" s="168"/>
      <c r="I79" s="172" t="s">
        <v>83</v>
      </c>
      <c r="J79" s="176">
        <v>1076.83</v>
      </c>
      <c r="K79" s="164">
        <v>940.63</v>
      </c>
      <c r="L79" s="164">
        <v>41.5</v>
      </c>
      <c r="M79" s="164">
        <v>40.9</v>
      </c>
      <c r="N79" s="166">
        <v>53.8</v>
      </c>
      <c r="O79" s="77">
        <v>2.043</v>
      </c>
      <c r="P79" s="83">
        <v>5.8</v>
      </c>
      <c r="Q79" s="126"/>
    </row>
    <row r="80" spans="1:17" ht="12.75">
      <c r="A80" s="73">
        <v>17</v>
      </c>
      <c r="B80" s="220" t="s">
        <v>84</v>
      </c>
      <c r="C80" s="67">
        <v>1987</v>
      </c>
      <c r="D80" s="218" t="s">
        <v>61</v>
      </c>
      <c r="E80" s="67">
        <v>5</v>
      </c>
      <c r="F80" s="68">
        <v>4505.1</v>
      </c>
      <c r="G80" s="68">
        <v>4505.1</v>
      </c>
      <c r="H80" s="167">
        <v>4436</v>
      </c>
      <c r="I80" s="171" t="s">
        <v>15</v>
      </c>
      <c r="J80" s="175">
        <v>805.87</v>
      </c>
      <c r="K80" s="163">
        <v>703.95</v>
      </c>
      <c r="L80" s="163">
        <v>30.97</v>
      </c>
      <c r="M80" s="163">
        <v>30.65</v>
      </c>
      <c r="N80" s="165">
        <v>40.3</v>
      </c>
      <c r="O80" s="144">
        <v>0.179</v>
      </c>
      <c r="P80" s="83"/>
      <c r="Q80" s="126"/>
    </row>
    <row r="81" spans="1:17" ht="12.75">
      <c r="A81" s="60"/>
      <c r="B81" s="220"/>
      <c r="C81" s="90"/>
      <c r="D81" s="221"/>
      <c r="E81" s="90"/>
      <c r="F81" s="91"/>
      <c r="G81" s="91"/>
      <c r="H81" s="168"/>
      <c r="I81" s="172" t="s">
        <v>83</v>
      </c>
      <c r="J81" s="176">
        <v>805.87</v>
      </c>
      <c r="K81" s="164">
        <v>703.95</v>
      </c>
      <c r="L81" s="164">
        <v>30.97</v>
      </c>
      <c r="M81" s="164">
        <v>30.65</v>
      </c>
      <c r="N81" s="166">
        <v>40.3</v>
      </c>
      <c r="O81" s="77">
        <v>0.179</v>
      </c>
      <c r="P81" s="83">
        <v>5.8</v>
      </c>
      <c r="Q81" s="126"/>
    </row>
    <row r="82" spans="1:17" ht="12.75">
      <c r="A82" s="55" t="s">
        <v>14</v>
      </c>
      <c r="B82" s="101"/>
      <c r="C82" s="101"/>
      <c r="D82" s="101"/>
      <c r="E82" s="102"/>
      <c r="F82" s="79">
        <f>F15+F20+F22+F28+F30+F32+F34+F36+F41+F46+F51+F57+F63+F69+F74+F76+F80</f>
        <v>26789.6</v>
      </c>
      <c r="G82" s="79">
        <f>G15+G20+G22+G28+G30+G32+G34+G36+G41+G46+G51+G57+G63+G69+G74+G76+G80</f>
        <v>25642.199999999997</v>
      </c>
      <c r="H82" s="79">
        <f>H15+H20+H22+H28+H30+H32+H34+H36+H41+H46+H51+H57+H63+H69+H74+H76+H80</f>
        <v>24445</v>
      </c>
      <c r="I82" s="87"/>
      <c r="J82" s="103">
        <f>J19+J21+J27+J29+J31+J33+J35+J40+J45+J50+J56+J62+J68+J73+J75+J79+J81</f>
        <v>25503.2</v>
      </c>
      <c r="K82" s="103">
        <v>22277.6</v>
      </c>
      <c r="L82" s="103">
        <f>L19+L21+L27+L29+L31+L33+L35+L40+L45+L50+L56+L62+L68+L73</f>
        <v>860.18318</v>
      </c>
      <c r="M82" s="103">
        <f>M19+M21+M27+M29+M31+M33+M35+M40+M45+M50+M56+M62+M68+M73</f>
        <v>849.9394400000001</v>
      </c>
      <c r="N82" s="103">
        <f>N19+N21+N27+N29+N31+N33+N35+N40+N45+N50+N56+N62+N68+N73+N75+N79+N81</f>
        <v>1275.2139999999997</v>
      </c>
      <c r="O82" s="104">
        <f>J82/F82</f>
        <v>0.9519813659031864</v>
      </c>
      <c r="P82" s="128">
        <v>5.8</v>
      </c>
      <c r="Q82" s="126"/>
    </row>
    <row r="83" spans="1:17" ht="12.75">
      <c r="A83" s="12" t="s">
        <v>53</v>
      </c>
      <c r="B83" s="13"/>
      <c r="C83" s="13"/>
      <c r="D83" s="13"/>
      <c r="E83" s="18"/>
      <c r="F83" s="9" t="s">
        <v>40</v>
      </c>
      <c r="G83" s="36"/>
      <c r="H83" s="37"/>
      <c r="I83" s="46" t="s">
        <v>41</v>
      </c>
      <c r="J83" s="38" t="s">
        <v>0</v>
      </c>
      <c r="K83" s="13"/>
      <c r="L83" s="13"/>
      <c r="M83" s="13"/>
      <c r="N83" s="39"/>
      <c r="O83" s="13"/>
      <c r="P83" s="14"/>
      <c r="Q83" s="126"/>
    </row>
    <row r="84" spans="1:17" ht="12.75">
      <c r="A84" s="190" t="s">
        <v>72</v>
      </c>
      <c r="B84" s="191"/>
      <c r="C84" s="191"/>
      <c r="D84" s="191"/>
      <c r="E84" s="192"/>
      <c r="F84" s="2" t="s">
        <v>42</v>
      </c>
      <c r="G84" s="40"/>
      <c r="H84" s="41"/>
      <c r="I84" s="42" t="s">
        <v>43</v>
      </c>
      <c r="J84" s="43" t="s">
        <v>1</v>
      </c>
      <c r="K84" s="1" t="s">
        <v>65</v>
      </c>
      <c r="L84" s="1"/>
      <c r="M84" s="16"/>
      <c r="N84" s="44">
        <f>J82</f>
        <v>25503.2</v>
      </c>
      <c r="O84" s="1" t="s">
        <v>2</v>
      </c>
      <c r="P84" s="15"/>
      <c r="Q84" s="126"/>
    </row>
    <row r="85" spans="1:17" ht="12.75">
      <c r="A85" s="190" t="s">
        <v>73</v>
      </c>
      <c r="B85" s="191"/>
      <c r="C85" s="191"/>
      <c r="D85" s="191"/>
      <c r="E85" s="192"/>
      <c r="F85" s="2" t="s">
        <v>44</v>
      </c>
      <c r="G85" s="40"/>
      <c r="H85" s="41"/>
      <c r="I85" s="42" t="s">
        <v>45</v>
      </c>
      <c r="J85" s="45" t="s">
        <v>3</v>
      </c>
      <c r="K85" s="1"/>
      <c r="L85" s="1"/>
      <c r="M85" s="1"/>
      <c r="N85" s="44"/>
      <c r="O85" s="1"/>
      <c r="P85" s="15"/>
      <c r="Q85" s="126"/>
    </row>
    <row r="86" spans="1:17" ht="12.75">
      <c r="A86" s="190" t="s">
        <v>74</v>
      </c>
      <c r="B86" s="191"/>
      <c r="C86" s="191"/>
      <c r="D86" s="88">
        <v>17</v>
      </c>
      <c r="E86" s="5"/>
      <c r="F86" s="10" t="s">
        <v>51</v>
      </c>
      <c r="G86" s="152">
        <v>25642.2</v>
      </c>
      <c r="H86" s="41" t="s">
        <v>52</v>
      </c>
      <c r="I86" s="42"/>
      <c r="J86" s="45" t="s">
        <v>4</v>
      </c>
      <c r="K86" s="1"/>
      <c r="L86" s="1"/>
      <c r="M86" s="1"/>
      <c r="N86" s="44">
        <f>K82</f>
        <v>22277.6</v>
      </c>
      <c r="O86" s="1" t="s">
        <v>2</v>
      </c>
      <c r="P86" s="15"/>
      <c r="Q86" s="126"/>
    </row>
    <row r="87" spans="1:17" ht="12.75">
      <c r="A87" s="47"/>
      <c r="B87" s="7"/>
      <c r="C87" s="4"/>
      <c r="D87" s="4"/>
      <c r="E87" s="5"/>
      <c r="F87" s="2"/>
      <c r="G87" s="40"/>
      <c r="H87" s="41"/>
      <c r="I87" s="42"/>
      <c r="J87" s="45" t="s">
        <v>54</v>
      </c>
      <c r="K87" s="1"/>
      <c r="L87" s="1"/>
      <c r="M87" s="1"/>
      <c r="N87" s="44">
        <f>L82</f>
        <v>860.18318</v>
      </c>
      <c r="O87" s="1" t="s">
        <v>2</v>
      </c>
      <c r="P87" s="15"/>
      <c r="Q87" s="126"/>
    </row>
    <row r="88" spans="1:17" ht="12.75">
      <c r="A88" s="47"/>
      <c r="B88" s="7"/>
      <c r="C88" s="4"/>
      <c r="D88" s="4"/>
      <c r="E88" s="5"/>
      <c r="F88" s="2"/>
      <c r="G88" s="40"/>
      <c r="H88" s="41"/>
      <c r="I88" s="8"/>
      <c r="J88" s="45" t="s">
        <v>5</v>
      </c>
      <c r="K88" s="1"/>
      <c r="L88" s="1"/>
      <c r="M88" s="1"/>
      <c r="N88" s="44">
        <f>M82</f>
        <v>849.9394400000001</v>
      </c>
      <c r="O88" s="1" t="s">
        <v>2</v>
      </c>
      <c r="P88" s="15"/>
      <c r="Q88" s="126"/>
    </row>
    <row r="89" spans="1:17" ht="12.75">
      <c r="A89" s="47"/>
      <c r="B89" s="7"/>
      <c r="C89" s="4"/>
      <c r="D89" s="4"/>
      <c r="E89" s="5"/>
      <c r="F89" s="3"/>
      <c r="G89" s="6"/>
      <c r="H89" s="25"/>
      <c r="I89" s="8"/>
      <c r="J89" s="45" t="s">
        <v>6</v>
      </c>
      <c r="K89" s="1"/>
      <c r="L89" s="1"/>
      <c r="M89" s="1"/>
      <c r="N89" s="44"/>
      <c r="O89" s="1"/>
      <c r="P89" s="15"/>
      <c r="Q89" s="126"/>
    </row>
    <row r="90" spans="1:17" ht="12.75">
      <c r="A90" s="48"/>
      <c r="B90" s="19"/>
      <c r="C90" s="20"/>
      <c r="D90" s="20"/>
      <c r="E90" s="21"/>
      <c r="F90" s="22"/>
      <c r="G90" s="49"/>
      <c r="H90" s="50"/>
      <c r="I90" s="51"/>
      <c r="J90" s="52" t="s">
        <v>7</v>
      </c>
      <c r="K90" s="23"/>
      <c r="L90" s="23"/>
      <c r="M90" s="23"/>
      <c r="N90" s="53">
        <f>N82</f>
        <v>1275.2139999999997</v>
      </c>
      <c r="O90" s="23" t="s">
        <v>8</v>
      </c>
      <c r="P90" s="24"/>
      <c r="Q90" s="126"/>
    </row>
    <row r="91" spans="1:17" ht="12.75">
      <c r="A91" s="129"/>
      <c r="B91" s="121"/>
      <c r="C91" s="126"/>
      <c r="D91" s="120"/>
      <c r="E91" s="126"/>
      <c r="F91" s="126"/>
      <c r="G91" s="130"/>
      <c r="H91" s="130"/>
      <c r="I91" s="121" t="s">
        <v>88</v>
      </c>
      <c r="J91" s="131">
        <f>J21+J27+J29+J40+J45+J50+J73+J79+J81</f>
        <v>10603.5</v>
      </c>
      <c r="K91" s="226">
        <f>K21+K27+K29+K45+K50+K73+K79+K81+K40</f>
        <v>9262.3293625</v>
      </c>
      <c r="L91" s="226">
        <f>L21+L27+L29+L40+L45+L50+L73+L79+L81</f>
        <v>408.0546375</v>
      </c>
      <c r="M91" s="226">
        <f>M21+M27+M29+M40+M45+M50+M73+M79+M81</f>
        <v>402.88944</v>
      </c>
      <c r="N91" s="132">
        <f>N21+N27+N29+N40+N45+N50+N73+N79+N81</f>
        <v>530.2189999999999</v>
      </c>
      <c r="O91" s="126"/>
      <c r="P91" s="126"/>
      <c r="Q91" s="226"/>
    </row>
    <row r="92" spans="1:17" ht="12.75">
      <c r="A92" s="129"/>
      <c r="B92" s="121"/>
      <c r="C92" s="126"/>
      <c r="D92" s="120"/>
      <c r="E92" s="126"/>
      <c r="F92" s="126"/>
      <c r="G92" s="130"/>
      <c r="H92" s="130"/>
      <c r="I92" s="121" t="s">
        <v>87</v>
      </c>
      <c r="J92" s="131">
        <f>J31+J33+J35+J56+J62+J75+J68</f>
        <v>12470.1</v>
      </c>
      <c r="K92" s="226">
        <f>K31+K33+K35+K56+K62+K68+K75</f>
        <v>10893</v>
      </c>
      <c r="L92" s="226">
        <f>L31+L33+L35+L56+L62+L68+L75</f>
        <v>479.59854250000006</v>
      </c>
      <c r="M92" s="226">
        <f>M31+M33+M35+M56+M62+M68+M75</f>
        <v>473.99999999999994</v>
      </c>
      <c r="N92" s="132">
        <f>N31+N33+N35+N56+N62+N68+N75</f>
        <v>623.495</v>
      </c>
      <c r="O92" s="126"/>
      <c r="P92" s="126"/>
      <c r="Q92" s="124"/>
    </row>
    <row r="93" spans="1:17" ht="52.5" customHeight="1">
      <c r="A93" s="193" t="s">
        <v>85</v>
      </c>
      <c r="B93" s="193"/>
      <c r="C93" s="193"/>
      <c r="D93" s="193"/>
      <c r="E93" s="193"/>
      <c r="F93" s="193"/>
      <c r="G93" s="193"/>
      <c r="H93" s="193"/>
      <c r="I93" s="193"/>
      <c r="J93" s="162"/>
      <c r="K93" s="194" t="s">
        <v>86</v>
      </c>
      <c r="L93" s="194"/>
      <c r="M93" s="194"/>
      <c r="N93" s="194"/>
      <c r="O93" s="126"/>
      <c r="P93" s="126"/>
      <c r="Q93" s="124"/>
    </row>
    <row r="94" spans="1:17" ht="12.75">
      <c r="A94" s="129"/>
      <c r="B94" s="121"/>
      <c r="C94" s="126"/>
      <c r="D94" s="120"/>
      <c r="E94" s="126"/>
      <c r="F94" s="126"/>
      <c r="G94" s="130"/>
      <c r="H94" s="130"/>
      <c r="I94" s="121"/>
      <c r="J94" s="131"/>
      <c r="K94" s="126"/>
      <c r="L94" s="126"/>
      <c r="M94" s="126"/>
      <c r="N94" s="132"/>
      <c r="O94" s="126"/>
      <c r="P94" s="126"/>
      <c r="Q94" s="124"/>
    </row>
    <row r="95" spans="1:17" ht="12.75">
      <c r="A95" s="133"/>
      <c r="B95" s="29"/>
      <c r="C95" s="124"/>
      <c r="E95" s="124"/>
      <c r="F95" s="124"/>
      <c r="G95" s="134"/>
      <c r="H95" s="134"/>
      <c r="J95" s="135"/>
      <c r="K95" s="124"/>
      <c r="L95" s="124"/>
      <c r="M95" s="124"/>
      <c r="N95" s="136"/>
      <c r="O95" s="124"/>
      <c r="P95" s="124"/>
      <c r="Q95" s="124"/>
    </row>
    <row r="96" spans="1:17" ht="12.75">
      <c r="A96" s="133"/>
      <c r="B96" s="29"/>
      <c r="C96" s="124"/>
      <c r="E96" s="124"/>
      <c r="F96" s="124"/>
      <c r="G96" s="134"/>
      <c r="H96" s="134"/>
      <c r="J96" s="135"/>
      <c r="K96" s="124"/>
      <c r="L96" s="124"/>
      <c r="M96" s="124"/>
      <c r="N96" s="136"/>
      <c r="O96" s="124"/>
      <c r="P96" s="124"/>
      <c r="Q96" s="124"/>
    </row>
  </sheetData>
  <sheetProtection/>
  <autoFilter ref="A13:P90"/>
  <mergeCells count="36">
    <mergeCell ref="K11:N11"/>
    <mergeCell ref="B74:B75"/>
    <mergeCell ref="D76:D77"/>
    <mergeCell ref="B80:B81"/>
    <mergeCell ref="D80:D81"/>
    <mergeCell ref="C74:C75"/>
    <mergeCell ref="D74:D75"/>
    <mergeCell ref="I10:I12"/>
    <mergeCell ref="E74:E75"/>
    <mergeCell ref="F74:F75"/>
    <mergeCell ref="A7:P7"/>
    <mergeCell ref="C10:C12"/>
    <mergeCell ref="A8:P8"/>
    <mergeCell ref="A10:A12"/>
    <mergeCell ref="B10:B12"/>
    <mergeCell ref="B14:I14"/>
    <mergeCell ref="O10:O12"/>
    <mergeCell ref="P10:P12"/>
    <mergeCell ref="J11:J12"/>
    <mergeCell ref="E10:E12"/>
    <mergeCell ref="K1:P1"/>
    <mergeCell ref="I2:P2"/>
    <mergeCell ref="I3:P3"/>
    <mergeCell ref="K4:P4"/>
    <mergeCell ref="K5:P5"/>
    <mergeCell ref="A6:P6"/>
    <mergeCell ref="D10:D12"/>
    <mergeCell ref="A84:E84"/>
    <mergeCell ref="A85:E85"/>
    <mergeCell ref="A86:C86"/>
    <mergeCell ref="A93:I93"/>
    <mergeCell ref="K93:N93"/>
    <mergeCell ref="G11:H11"/>
    <mergeCell ref="J10:N10"/>
    <mergeCell ref="F10:H10"/>
    <mergeCell ref="F11:F12"/>
  </mergeCells>
  <printOptions/>
  <pageMargins left="0.38" right="0.17" top="0.71" bottom="0.33" header="0.71" footer="0.15"/>
  <pageSetup horizontalDpi="600" verticalDpi="600" orientation="landscape" paperSize="9" scale="97" r:id="rId1"/>
  <headerFooter alignWithMargins="0">
    <oddFooter>&amp;R&amp;P</oddFooter>
  </headerFooter>
  <rowBreaks count="3" manualBreakCount="3">
    <brk id="21" max="15" man="1"/>
    <brk id="45" max="15" man="1"/>
    <brk id="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2010-09-09T04:41:32Z</cp:lastPrinted>
  <dcterms:created xsi:type="dcterms:W3CDTF">2009-06-04T14:16:38Z</dcterms:created>
  <dcterms:modified xsi:type="dcterms:W3CDTF">2013-07-22T12:14:12Z</dcterms:modified>
  <cp:category/>
  <cp:version/>
  <cp:contentType/>
  <cp:contentStatus/>
</cp:coreProperties>
</file>